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30" activeTab="1"/>
  </bookViews>
  <sheets>
    <sheet name="Calendário" sheetId="1" r:id="rId1"/>
    <sheet name="Faltas &amp; Notas Cálculo I" sheetId="2" r:id="rId2"/>
    <sheet name="MTM122 Cálculo I" sheetId="3" r:id="rId3"/>
    <sheet name="MTM251 Esp Métricos" sheetId="4" r:id="rId4"/>
  </sheets>
  <definedNames/>
  <calcPr fullCalcOnLoad="1"/>
</workbook>
</file>

<file path=xl/comments1.xml><?xml version="1.0" encoding="utf-8"?>
<comments xmlns="http://schemas.openxmlformats.org/spreadsheetml/2006/main">
  <authors>
    <author/>
  </authors>
  <commentList>
    <comment ref="C5" authorId="0">
      <text>
        <r>
          <rPr>
            <sz val="11"/>
            <color indexed="8"/>
            <rFont val="Calibri"/>
            <family val="2"/>
          </rPr>
          <t>Não houve aula de calculo por motivos de saúde, somente de Espaços Métricos</t>
        </r>
      </text>
    </comment>
    <comment ref="G6" authorId="0">
      <text>
        <r>
          <rPr>
            <sz val="11"/>
            <color indexed="8"/>
            <rFont val="Calibri"/>
            <family val="2"/>
          </rPr>
          <t>Não foi feita chamada na turma de calculo porém houve aula normalmente (exercícios sobre inequações e equações modulares)</t>
        </r>
      </text>
    </comment>
    <comment ref="E8" authorId="0">
      <text>
        <r>
          <rPr>
            <sz val="11"/>
            <color indexed="8"/>
            <rFont val="Calibri"/>
            <family val="2"/>
          </rPr>
          <t>Não houve aula de Espaços métricos, somente de calculo I</t>
        </r>
      </text>
    </comment>
    <comment ref="G8" authorId="0">
      <text>
        <r>
          <rPr>
            <sz val="11"/>
            <color indexed="8"/>
            <rFont val="Calibri"/>
            <family val="2"/>
          </rPr>
          <t>AULA EXTRA CALCULO 1 2016-2 17H – Reposição 12 de setembro</t>
        </r>
      </text>
    </comment>
    <comment ref="C9" authorId="0">
      <text>
        <r>
          <rPr>
            <sz val="11"/>
            <color indexed="8"/>
            <rFont val="Calibri"/>
            <family val="2"/>
          </rPr>
          <t>P1 Calculo 1</t>
        </r>
      </text>
    </comment>
    <comment ref="G9" authorId="0">
      <text>
        <r>
          <rPr>
            <sz val="11"/>
            <color indexed="8"/>
            <rFont val="Calibri"/>
            <family val="2"/>
          </rPr>
          <t>Avaliação de Espaços Métricos</t>
        </r>
      </text>
    </comment>
    <comment ref="C12" authorId="0">
      <text>
        <r>
          <rPr>
            <sz val="11"/>
            <color indexed="8"/>
            <rFont val="Calibri"/>
            <family val="2"/>
          </rPr>
          <t>Trancamento de Matrícula</t>
        </r>
      </text>
    </comment>
    <comment ref="E26" authorId="0">
      <text>
        <r>
          <rPr>
            <sz val="11"/>
            <color indexed="8"/>
            <rFont val="Calibri"/>
            <family val="2"/>
          </rPr>
          <t>25/1 1/2 e 8/2 Aulas extras de Espaços Métricos – Quarta de Manha 10 as 12h</t>
        </r>
      </text>
    </comment>
    <comment ref="G27" authorId="0">
      <text>
        <r>
          <rPr>
            <sz val="11"/>
            <color indexed="8"/>
            <rFont val="Calibri"/>
            <family val="2"/>
          </rPr>
          <t>Prova P2 de  de Cálculo I 
                                &amp;
Prova P2 de Introdução aos Espaços Métricos</t>
        </r>
      </text>
    </comment>
    <comment ref="H29" authorId="0">
      <text>
        <r>
          <rPr>
            <sz val="11"/>
            <color indexed="8"/>
            <rFont val="Calibri"/>
            <family val="2"/>
          </rPr>
          <t>Confirmar com Estudantes de Calculo I</t>
        </r>
      </text>
    </comment>
    <comment ref="G33" authorId="0">
      <text>
        <r>
          <rPr>
            <sz val="11"/>
            <color indexed="8"/>
            <rFont val="Calibri"/>
            <family val="2"/>
          </rPr>
          <t>Termino 2016.2
Prova P4 de Cálculo I
 &amp; 
Prova P3 de Introdução aos Espaços Métricos</t>
        </r>
      </text>
    </comment>
    <comment ref="G34" authorId="0">
      <text>
        <r>
          <rPr>
            <sz val="11"/>
            <color indexed="8"/>
            <rFont val="Calibri"/>
            <family val="2"/>
          </rPr>
          <t>Exame Especial</t>
        </r>
      </text>
    </comment>
    <comment ref="H49" authorId="0">
      <text>
        <r>
          <rPr>
            <sz val="11"/>
            <color indexed="8"/>
            <rFont val="Calibri"/>
            <family val="2"/>
          </rPr>
          <t>Termino de 2017-1</t>
        </r>
      </text>
    </comment>
  </commentList>
</comments>
</file>

<file path=xl/comments2.xml><?xml version="1.0" encoding="utf-8"?>
<comments xmlns="http://schemas.openxmlformats.org/spreadsheetml/2006/main">
  <authors>
    <author/>
  </authors>
  <commentList>
    <comment ref="L2" authorId="0">
      <text>
        <r>
          <rPr>
            <sz val="11"/>
            <color indexed="8"/>
            <rFont val="Calibri"/>
            <family val="2"/>
          </rPr>
          <t>Testinho com questões simples das listas, até a lista 10 (Avaliação das Listas 8,9 e 10)</t>
        </r>
      </text>
    </comment>
    <comment ref="N2" authorId="0">
      <text>
        <r>
          <rPr>
            <sz val="11"/>
            <color indexed="8"/>
            <rFont val="Calibri"/>
            <family val="2"/>
          </rPr>
          <t>Testinho com questões simples, até a lista 12 (referente a avaliação das listas 11 e 12)</t>
        </r>
      </text>
    </comment>
    <comment ref="P2" authorId="0">
      <text>
        <r>
          <rPr>
            <sz val="11"/>
            <color indexed="8"/>
            <rFont val="Calibri"/>
            <family val="2"/>
          </rPr>
          <t>Soma das Notas da apresentação e do Tirocínio referente a Lista 7 (2 pts) do Testinho II (6pts) e do Testinho III (4 pts), totalizando 12 pts.</t>
        </r>
      </text>
    </comment>
    <comment ref="AH2" authorId="0">
      <text>
        <r>
          <rPr>
            <sz val="11"/>
            <color indexed="8"/>
            <rFont val="Calibri"/>
            <family val="2"/>
          </rPr>
          <t>Não Fiz chamada</t>
        </r>
      </text>
    </comment>
    <comment ref="AS3" authorId="0">
      <text>
        <r>
          <rPr>
            <sz val="11"/>
            <color indexed="8"/>
            <rFont val="Calibri"/>
            <family val="2"/>
          </rPr>
          <t>Não fiz chamada, regra da ufop. Dia de Assembléia Universitaria</t>
        </r>
      </text>
    </comment>
    <comment ref="BL3" authorId="0">
      <text>
        <r>
          <rPr>
            <sz val="11"/>
            <color indexed="8"/>
            <rFont val="Calibri"/>
            <family val="2"/>
          </rPr>
          <t>Carnaval – 27/2 e 01/3 não houve aula</t>
        </r>
      </text>
    </comment>
    <comment ref="BQ3" authorId="0">
      <text>
        <r>
          <rPr>
            <sz val="11"/>
            <color indexed="8"/>
            <rFont val="Calibri"/>
            <family val="2"/>
          </rPr>
          <t>Reposição de aula, sexta, 10/3/17 -  17h-19h</t>
        </r>
      </text>
    </comment>
  </commentList>
</comments>
</file>

<file path=xl/comments4.xml><?xml version="1.0" encoding="utf-8"?>
<comments xmlns="http://schemas.openxmlformats.org/spreadsheetml/2006/main">
  <authors>
    <author/>
  </authors>
  <commentList>
    <comment ref="H4" authorId="0">
      <text>
        <r>
          <rPr>
            <b/>
            <sz val="8"/>
            <color indexed="8"/>
            <rFont val="Tahoma"/>
            <family val="2"/>
          </rPr>
          <t xml:space="preserve">TRABALHO LITERÁRIO
</t>
        </r>
        <r>
          <rPr>
            <b/>
            <u val="double"/>
            <sz val="8"/>
            <color indexed="8"/>
            <rFont val="Tahoma"/>
            <family val="2"/>
          </rPr>
          <t xml:space="preserve">CANCELADO : SERÃO FEITOS SEMINÁRIOS / ARTIGOS
</t>
        </r>
        <r>
          <rPr>
            <b/>
            <sz val="8"/>
            <color indexed="8"/>
            <rFont val="Tahoma"/>
            <family val="2"/>
          </rPr>
          <t xml:space="preserve">Objetivos:
</t>
        </r>
        <r>
          <rPr>
            <sz val="8"/>
            <color indexed="8"/>
            <rFont val="Tahoma"/>
            <family val="2"/>
          </rPr>
          <t xml:space="preserve">Visa prover o matemático em formação da capacidade de obter, compreender, dissertar e discutir informações de caráter humanística de alto padrão no ambito da discussão de temas matemáticos (análise III, no caso) para, também, evidenciar a não-dissociação do conhecimento.
</t>
        </r>
        <r>
          <rPr>
            <b/>
            <sz val="8"/>
            <color indexed="8"/>
            <rFont val="Tahoma"/>
            <family val="2"/>
          </rPr>
          <t xml:space="preserve">
Instruções:
</t>
        </r>
        <r>
          <rPr>
            <sz val="8"/>
            <color indexed="8"/>
            <rFont val="Tahoma"/>
            <family val="2"/>
          </rPr>
          <t xml:space="preserve">Trata-se de desenvolver e escrever um pequeno texto  para cada item abaixo (2 a 10 laudas) em formato de artigo (resumo, introdução, desenvolvimento e conclusões, com duas imagens), processado em LaTeX, focando em pelo menos um dos seguintes textos, partes de livros, autores ou temas  desde que mantidos altíssimo padrão (autores seguem sugeridos) :
Item 1 - </t>
        </r>
        <r>
          <rPr>
            <i/>
            <sz val="8"/>
            <color indexed="8"/>
            <rFont val="Tahoma"/>
            <family val="2"/>
          </rPr>
          <t>Literatura Geral / Conhecimento Comum</t>
        </r>
        <r>
          <rPr>
            <sz val="8"/>
            <color indexed="8"/>
            <rFont val="Tahoma"/>
            <family val="2"/>
          </rPr>
          <t xml:space="preserve"> 
------------------------------------------------------------------------
Autores ou Temas Sugeridos: Salvador Dali, Gabriel Garcia Marques, Umberto Eco,  Foucault, Tolstói, Darcy Ribeiro, Milton Santos, Boaventura de Souza Santos, Marilena Chauí, Dostoiévsky, Saramago, Leminski, Drummond, Carroll, Bukowski, Eduardo Giannetti, Stendhall,  Sigmund Froid, Stanley Milgram, Pavlov, John Dewey, Douglas Adams, Freire, Hegel, Kant, Marx, Escola de Frankfurt, Psicologia da Gestalt, Psicol. Analítica, Behaviorismo, Cognitivismo, Sócio-Interacionismo, Epstemologia, entre outros de sua preferencia.
Item 2 - </t>
        </r>
        <r>
          <rPr>
            <i/>
            <sz val="8"/>
            <color indexed="8"/>
            <rFont val="Tahoma"/>
            <family val="2"/>
          </rPr>
          <t xml:space="preserve">Literatura  Matemática / Científica 
</t>
        </r>
        <r>
          <rPr>
            <sz val="8"/>
            <color indexed="8"/>
            <rFont val="Tahoma"/>
            <family val="2"/>
          </rPr>
          <t xml:space="preserve">------------------------------------------------------------
Livros, Autores ou Temas Sugeridos: A Experiencia Matemática, de Philip Davis &amp; Reuben Hersh, O Gene da Matemática, de Keith Devlin, O Homem que Calculava, de Malba Tahan,  FlatLand de Abbott, Polya, Clovis Pereira da Silva, Ole Skovsmose, Howard Eves, Carl B Boyer, Dennis Guedj, Bertrand Russel, etc...
</t>
        </r>
        <r>
          <rPr>
            <i/>
            <sz val="8"/>
            <color indexed="8"/>
            <rFont val="Tahoma"/>
            <family val="2"/>
          </rPr>
          <t xml:space="preserve">
</t>
        </r>
        <r>
          <rPr>
            <b/>
            <sz val="8"/>
            <color indexed="8"/>
            <rFont val="Tahoma"/>
            <family val="2"/>
          </rPr>
          <t xml:space="preserve">Desenvolvimento:
</t>
        </r>
        <r>
          <rPr>
            <sz val="8"/>
            <color indexed="8"/>
            <rFont val="Tahoma"/>
            <family val="2"/>
          </rPr>
          <t xml:space="preserve">Os trabalhos deverão ser desenvolvidos ao longo do semestre e entregues, via email, em etapas, sendo a data de entrega de cada etapa aquela da aula que antecede cada prova do curso (exceto a última).
Etapa 1 - Escolha do(s) texto(s) e autores (itens 1 e 2)
Etapa 2 - Entrega e discussão do esboço do trabalho escrito (itens 1 e 2)
Etapa 3 - Entrega do Trabalho Escrito Revisado e Finalizado (itens 1 e 2)
</t>
        </r>
        <r>
          <rPr>
            <b/>
            <sz val="8"/>
            <color indexed="8"/>
            <rFont val="Tahoma"/>
            <family val="2"/>
          </rPr>
          <t xml:space="preserve">Avaliação:
</t>
        </r>
        <r>
          <rPr>
            <sz val="8"/>
            <color indexed="8"/>
            <rFont val="Tahoma"/>
            <family val="2"/>
          </rPr>
          <t>Para fins de pontuação, os itens 1 e 2 serão igualmente avaliados.</t>
        </r>
      </text>
    </comment>
  </commentList>
</comments>
</file>

<file path=xl/sharedStrings.xml><?xml version="1.0" encoding="utf-8"?>
<sst xmlns="http://schemas.openxmlformats.org/spreadsheetml/2006/main" count="582" uniqueCount="309">
  <si>
    <t>Calendário de Provas</t>
  </si>
  <si>
    <t>DOM</t>
  </si>
  <si>
    <t>SEG</t>
  </si>
  <si>
    <t>TER</t>
  </si>
  <si>
    <t>QUA</t>
  </si>
  <si>
    <t>QUI</t>
  </si>
  <si>
    <t>SEX</t>
  </si>
  <si>
    <t>SÁB</t>
  </si>
  <si>
    <t>//</t>
  </si>
  <si>
    <t>HOJE</t>
  </si>
  <si>
    <t>HORA</t>
  </si>
  <si>
    <t>\\</t>
  </si>
  <si>
    <t>C1</t>
  </si>
  <si>
    <t>Horário</t>
  </si>
  <si>
    <t>SALA:</t>
  </si>
  <si>
    <t>X</t>
  </si>
  <si>
    <t>IEM</t>
  </si>
  <si>
    <t>&lt;&lt;     LEGENDA     &gt;&gt;</t>
  </si>
  <si>
    <t>DATA  DAS  PRINCIPAIS AVALIAÇÕES</t>
  </si>
  <si>
    <t>Aulas Extras e Exame Especial</t>
  </si>
  <si>
    <t>Aulas/Destaques</t>
  </si>
  <si>
    <t>Feriados e dias que não Haverá aulas</t>
  </si>
  <si>
    <t>&lt;&lt;     I N F O R M A Ç Õ E S    A D I C I O N A I S     &gt;&gt;</t>
  </si>
  <si>
    <t>A aula que antecede cada prova é uma aula de exercícios de revisão.</t>
  </si>
  <si>
    <t>A matéria referente a cada prova ou trabalho é TODA a matéria anterior a correspondente aula de exercicios de revisão.</t>
  </si>
  <si>
    <t>Devido a natureza do curso, a matéria é cumulativa: conteúdos de provas anteriores são fundamentais para a prova em questão.</t>
  </si>
  <si>
    <t>Informações sobre Exame Especial -  Resolução CEPE 2880</t>
  </si>
  <si>
    <t>EE</t>
  </si>
  <si>
    <t>Pesos:</t>
  </si>
  <si>
    <t>TOTAL</t>
  </si>
  <si>
    <t>nº</t>
  </si>
  <si>
    <t>Matrícula</t>
  </si>
  <si>
    <t>Nome</t>
  </si>
  <si>
    <t xml:space="preserve">Curso </t>
  </si>
  <si>
    <t>P1 (15pts)</t>
  </si>
  <si>
    <t>Nota P1 (10pts)</t>
  </si>
  <si>
    <t>P2 (19pts)</t>
  </si>
  <si>
    <t>Nota P2 (5pts)</t>
  </si>
  <si>
    <t>Lista 7 (10pts)</t>
  </si>
  <si>
    <t>Nota Lista 7 (2pts)</t>
  </si>
  <si>
    <t>Testinho II (40 pts)</t>
  </si>
  <si>
    <t>Nota Testinho II (6pts)</t>
  </si>
  <si>
    <t>Testinho III</t>
  </si>
  <si>
    <t>Nota Testinho III (4 pts)</t>
  </si>
  <si>
    <t>P3 (12pts)</t>
  </si>
  <si>
    <t>P4</t>
  </si>
  <si>
    <t>Nota P4 (13pts)</t>
  </si>
  <si>
    <t>FALTAS</t>
  </si>
  <si>
    <t>Faltas %</t>
  </si>
  <si>
    <t>Total do Semestre</t>
  </si>
  <si>
    <t>Total do Semestre %</t>
  </si>
  <si>
    <t>Corte Notas %</t>
  </si>
  <si>
    <t>Corte Faltas %</t>
  </si>
  <si>
    <t>Situação Parcial</t>
  </si>
  <si>
    <t>Exame Final</t>
  </si>
  <si>
    <t>Situação Final</t>
  </si>
  <si>
    <t>Nota Final</t>
  </si>
  <si>
    <t>Quarta</t>
  </si>
  <si>
    <t>Sexta</t>
  </si>
  <si>
    <t>Segunda</t>
  </si>
  <si>
    <t>Sabado</t>
  </si>
  <si>
    <t>Total</t>
  </si>
  <si>
    <t>16.2.9857</t>
  </si>
  <si>
    <t>ALICE SILVA SANTOS</t>
  </si>
  <si>
    <t>GEO</t>
  </si>
  <si>
    <t>8/108</t>
  </si>
  <si>
    <t>16.1.4255</t>
  </si>
  <si>
    <t>ARTHUR JOSE ROCHA DE BARROS</t>
  </si>
  <si>
    <t>FSB</t>
  </si>
  <si>
    <t>18/108</t>
  </si>
  <si>
    <t>15.2.1305</t>
  </si>
  <si>
    <t>AYLA VELLOSO KEPPEL</t>
  </si>
  <si>
    <t>26/108</t>
  </si>
  <si>
    <t>16.2.9559</t>
  </si>
  <si>
    <t>BARBARA RIOS DE FARIA ARAUJO</t>
  </si>
  <si>
    <t>10/108</t>
  </si>
  <si>
    <t>16.2.1144</t>
  </si>
  <si>
    <t>BRUNA CAROLINE DE SOUZA COSTA MOREIRA</t>
  </si>
  <si>
    <t>16.2.1427</t>
  </si>
  <si>
    <t>BRUNA MARIA SIMIAO</t>
  </si>
  <si>
    <t>14/108</t>
  </si>
  <si>
    <t>15.2.1141</t>
  </si>
  <si>
    <t>BRUNO FELIPE MARIA</t>
  </si>
  <si>
    <t>AMB</t>
  </si>
  <si>
    <t>32/108</t>
  </si>
  <si>
    <t>16.2.1839</t>
  </si>
  <si>
    <t>CAIO VINICIUS DE SOUSA SILVA</t>
  </si>
  <si>
    <t>22/108</t>
  </si>
  <si>
    <t>15.2.5871</t>
  </si>
  <si>
    <t>CLOVIS DE SOUZA FERREIRA</t>
  </si>
  <si>
    <t>16.2.1892</t>
  </si>
  <si>
    <t>DEIZIANE NATALIA SILVA FARIA</t>
  </si>
  <si>
    <t>44/108</t>
  </si>
  <si>
    <t>16.2.1662</t>
  </si>
  <si>
    <t>EDUARDO MIGLIORI PARO</t>
  </si>
  <si>
    <t>28/108</t>
  </si>
  <si>
    <t>16.2.1764</t>
  </si>
  <si>
    <t>ERICA CERQUEIRA GONZALEZ MARTINEZ</t>
  </si>
  <si>
    <t>34/108</t>
  </si>
  <si>
    <t>15.2.1149</t>
  </si>
  <si>
    <t>FELIPE PELI RESENDE</t>
  </si>
  <si>
    <t>CIV</t>
  </si>
  <si>
    <t>16.2.1592</t>
  </si>
  <si>
    <t>FERNANDA ROSA MARTINS PEIXOTO</t>
  </si>
  <si>
    <t>16.1.4109</t>
  </si>
  <si>
    <t>GABRIEL COSTA CAMPOS</t>
  </si>
  <si>
    <t>15.1.1092</t>
  </si>
  <si>
    <t>GUILHERME MACHADO APOLINARIO</t>
  </si>
  <si>
    <t>30/108</t>
  </si>
  <si>
    <t>16.2.1488</t>
  </si>
  <si>
    <t>HEKTOR SIQUEIRA SOBRAL</t>
  </si>
  <si>
    <t>16.2.1146</t>
  </si>
  <si>
    <t>HENRIQUE GARCIA SANTOS</t>
  </si>
  <si>
    <t>20/108</t>
  </si>
  <si>
    <t>14.2.1271</t>
  </si>
  <si>
    <t>IGOR ANTONIO DOS SANTOS ALVES MENDES</t>
  </si>
  <si>
    <t>MIN</t>
  </si>
  <si>
    <t>48/108</t>
  </si>
  <si>
    <t>15.2.1313</t>
  </si>
  <si>
    <t>ISABELLA ANDRADE OLIVEIRA</t>
  </si>
  <si>
    <t>16.2.1428</t>
  </si>
  <si>
    <t>IVAN BATISTA LISBOA</t>
  </si>
  <si>
    <t>36/108</t>
  </si>
  <si>
    <t>16.2.1395</t>
  </si>
  <si>
    <t>JESSICA MORAES RONQUE</t>
  </si>
  <si>
    <t>16.2.1401</t>
  </si>
  <si>
    <t>JOAO PEDRO DA CRUZ BITARAES</t>
  </si>
  <si>
    <t>66/108</t>
  </si>
  <si>
    <t>16.1.1077</t>
  </si>
  <si>
    <t>JONAS MENDES RODRIGUES SOUZA</t>
  </si>
  <si>
    <t>15.1.1487</t>
  </si>
  <si>
    <t>LUCAS LOMAS RUGGERI</t>
  </si>
  <si>
    <t>16.2.1421</t>
  </si>
  <si>
    <t>LUCAS MEDEIROS DA SILVEIRA</t>
  </si>
  <si>
    <t>15.1.4221</t>
  </si>
  <si>
    <t>LUCAS MUNIZ</t>
  </si>
  <si>
    <t>FSL</t>
  </si>
  <si>
    <t>56/108</t>
  </si>
  <si>
    <t>12.2.4340</t>
  </si>
  <si>
    <t>LUCAS SILVA DE SENA BASTOS</t>
  </si>
  <si>
    <t>COM</t>
  </si>
  <si>
    <t>62/108</t>
  </si>
  <si>
    <t>16.2.1505</t>
  </si>
  <si>
    <t>LUIS CARLOS VIEIRA JUNIOR</t>
  </si>
  <si>
    <t>12/108</t>
  </si>
  <si>
    <t>16.2.1422</t>
  </si>
  <si>
    <t>LUIZA CLEMENTE RODRIGUES</t>
  </si>
  <si>
    <t>16/108</t>
  </si>
  <si>
    <t>16.2.1493</t>
  </si>
  <si>
    <t>MALENA DA CRUZ CUNHA</t>
  </si>
  <si>
    <t>46/108</t>
  </si>
  <si>
    <t>14.2.4341</t>
  </si>
  <si>
    <t>MARCOS PAULO FERREIRA RODRIGUES</t>
  </si>
  <si>
    <t>16.2.1877</t>
  </si>
  <si>
    <t>MARIA LUIZA MORAIS DE SOUZA</t>
  </si>
  <si>
    <t>16.2.1517</t>
  </si>
  <si>
    <t>MARIANA SERRANO GUIMARAES</t>
  </si>
  <si>
    <t>16.1.1250</t>
  </si>
  <si>
    <t>MATEUS GUEDES MACIEL</t>
  </si>
  <si>
    <t>16.2.1843</t>
  </si>
  <si>
    <t>NICOLE FERREIRA MARTINS</t>
  </si>
  <si>
    <t>16.1.4187</t>
  </si>
  <si>
    <t>OSCAR CHAVES DE ALMEIDA</t>
  </si>
  <si>
    <t>15.1.4032</t>
  </si>
  <si>
    <t>PEDRO IGNACIO DA CRUZ NETO</t>
  </si>
  <si>
    <t>80/108</t>
  </si>
  <si>
    <t>16.1.1487</t>
  </si>
  <si>
    <t>RICARDO DO COUTO E SILVA MONTEIRO</t>
  </si>
  <si>
    <t>16.2.1846</t>
  </si>
  <si>
    <t>THAIS NAOMI OKUMA</t>
  </si>
  <si>
    <t>13.2.4667</t>
  </si>
  <si>
    <t>THIAGO GONCALVES RESENDE</t>
  </si>
  <si>
    <t>16.1.4354</t>
  </si>
  <si>
    <t>THULIO MEIRA SILVA</t>
  </si>
  <si>
    <t>16.2.1531</t>
  </si>
  <si>
    <t>VALMOR CAETANO ESMANHOTO</t>
  </si>
  <si>
    <t>50/108</t>
  </si>
  <si>
    <t>15.2.1262</t>
  </si>
  <si>
    <t>VINICIUS HENRIQUE NEVES SILVEIRA</t>
  </si>
  <si>
    <t>13.2.9956</t>
  </si>
  <si>
    <t>WAGNER FERREIRA RESENDE</t>
  </si>
  <si>
    <t>16.1.1461</t>
  </si>
  <si>
    <t>WALBER JOSE GOMES</t>
  </si>
  <si>
    <t>15.2.1116</t>
  </si>
  <si>
    <t>WILKER SOARES SILVA</t>
  </si>
  <si>
    <t>6/108</t>
  </si>
  <si>
    <t>Media</t>
  </si>
  <si>
    <t>EE – Numero de Alunos em Exame Especial</t>
  </si>
  <si>
    <t>RF -  Numero de Alunos Reprovados Por Faltas</t>
  </si>
  <si>
    <t>A –  Numero de Alunos Aprovados</t>
  </si>
  <si>
    <t>T</t>
  </si>
  <si>
    <t>N</t>
  </si>
  <si>
    <t>%</t>
  </si>
  <si>
    <t>Cálculo Diferencial e Integral 1  -  MTM 122</t>
  </si>
  <si>
    <t>Prova 1</t>
  </si>
  <si>
    <t>Prova 2</t>
  </si>
  <si>
    <t>P1</t>
  </si>
  <si>
    <t>P2</t>
  </si>
  <si>
    <t>P3</t>
  </si>
  <si>
    <t>P</t>
  </si>
  <si>
    <t xml:space="preserve">Faltas </t>
  </si>
  <si>
    <t>Média Final</t>
  </si>
  <si>
    <t>Total de Faltas</t>
  </si>
  <si>
    <t>Nota no Exame</t>
  </si>
  <si>
    <t>Situação</t>
  </si>
  <si>
    <t>Prof:</t>
  </si>
  <si>
    <t>Júlio César do Espírito Santo</t>
  </si>
  <si>
    <t>Matricula</t>
  </si>
  <si>
    <t>Curso</t>
  </si>
  <si>
    <t>Turma</t>
  </si>
  <si>
    <t>e-mail</t>
  </si>
  <si>
    <t>alice.liss@hotmail.com</t>
  </si>
  <si>
    <t>keppelayla@hotmail.com</t>
  </si>
  <si>
    <t>barbara_riosfaria@hotmail.com</t>
  </si>
  <si>
    <t>bruna.ninha.moreira47@gmail.com</t>
  </si>
  <si>
    <t>16.2.1431</t>
  </si>
  <si>
    <t>BRUNA MAIA RODRIGUES</t>
  </si>
  <si>
    <t>brunarm2711@gmail.com</t>
  </si>
  <si>
    <t>bruninhamsv97@hotmail.com</t>
  </si>
  <si>
    <t>caioviniciussousa@hotmail.com</t>
  </si>
  <si>
    <t>clovissouza02@gmail.com</t>
  </si>
  <si>
    <t>16.2.1572</t>
  </si>
  <si>
    <t>DAIANE SILVA DE PAULA</t>
  </si>
  <si>
    <t>dayane.eq.ufrrj@gmail.com</t>
  </si>
  <si>
    <t>16.2.1563</t>
  </si>
  <si>
    <t>DAUAN JUNIOR DE OLIVEIRA</t>
  </si>
  <si>
    <t>dauanjr@yahoo.com.br</t>
  </si>
  <si>
    <t>ane.faria@icloud.com</t>
  </si>
  <si>
    <t>eduardo.migliori11@gmail.com</t>
  </si>
  <si>
    <t>ericacgmartinez@gmail.com</t>
  </si>
  <si>
    <t>nanda.r.martins@hotmail.com</t>
  </si>
  <si>
    <t>16.2.1853</t>
  </si>
  <si>
    <t>GUILHERME AUGUSTO RODRIGUES DE SOUSA</t>
  </si>
  <si>
    <t>guiaugustors@hotmail.com</t>
  </si>
  <si>
    <t>gui.m.apo@gmail.com</t>
  </si>
  <si>
    <t>hektorsiqueira@hotmail.com</t>
  </si>
  <si>
    <t>henriquegarciaformagini97@hotmail.com</t>
  </si>
  <si>
    <t>igormendes.ufop@gmail.com</t>
  </si>
  <si>
    <t>ivan12bl@hotmail.com</t>
  </si>
  <si>
    <t>16.2.1838</t>
  </si>
  <si>
    <t>JADE MANSUR RIBEIRO BASILIO</t>
  </si>
  <si>
    <t>jademansur@hotmail.com</t>
  </si>
  <si>
    <t>jessicam-r@outlook.com</t>
  </si>
  <si>
    <t>jp120996@gmail.com</t>
  </si>
  <si>
    <t>jonasmendesrs97@hotmail.com</t>
  </si>
  <si>
    <t>llruggeri@hotmail.com</t>
  </si>
  <si>
    <t>lucas.medeiros.silveira@gmail.com</t>
  </si>
  <si>
    <t>lmuniz.lucas@gmail.com</t>
  </si>
  <si>
    <t>lucastsena85@gmail.com</t>
  </si>
  <si>
    <t>lcvjunior@outlook.com</t>
  </si>
  <si>
    <t>luiza_clemente@outlook.com</t>
  </si>
  <si>
    <t>mallenacruz@hotmail.com</t>
  </si>
  <si>
    <t>16.2.9761</t>
  </si>
  <si>
    <t>MARCILENE DE MATOS</t>
  </si>
  <si>
    <t>marcilenemattos@hotmail.com</t>
  </si>
  <si>
    <t>marcos.rodriiigues@gmail.com</t>
  </si>
  <si>
    <t>marialuiza_iza15@hotmail.com</t>
  </si>
  <si>
    <t>16.2.9561</t>
  </si>
  <si>
    <t>MARIANA MARIA RESENDE</t>
  </si>
  <si>
    <t>magnoh.resende@yahoo.com.br</t>
  </si>
  <si>
    <t>16.2.1851</t>
  </si>
  <si>
    <t>MARIANA PIMENTA VILELA</t>
  </si>
  <si>
    <t>mariianavilela@gmail.com</t>
  </si>
  <si>
    <t>marianaserranoguimaraes@hotmail.com</t>
  </si>
  <si>
    <t>16.2.1527</t>
  </si>
  <si>
    <t>MARLON LUCAS DIAS DE SOUZA</t>
  </si>
  <si>
    <t>marlonlucasdias@gmail.com</t>
  </si>
  <si>
    <t>nfm1611@gmail.com</t>
  </si>
  <si>
    <t>pedroicnet@gmail.com</t>
  </si>
  <si>
    <t>16.2.1558</t>
  </si>
  <si>
    <t>PEDRO MARLON RODRIGUES AFONSO</t>
  </si>
  <si>
    <t>pedromarlon11@yahoo.com.br</t>
  </si>
  <si>
    <t>marcos.okuma64@terra.com.br</t>
  </si>
  <si>
    <t>16.2.1766</t>
  </si>
  <si>
    <t>THALITA RAFAELA SILVA GUSMAO</t>
  </si>
  <si>
    <t>thalita_rafaela26@hotmail.com</t>
  </si>
  <si>
    <t>thiagobh_7@hotmail.com</t>
  </si>
  <si>
    <t>valmorcaetanoe@hotmail.com</t>
  </si>
  <si>
    <t>oplump@gmail.com</t>
  </si>
  <si>
    <t>walbergomes20@hotmail.com</t>
  </si>
  <si>
    <t>wilkerhabbo@gmail.com</t>
  </si>
  <si>
    <t>Gabriel Costa campos</t>
  </si>
  <si>
    <t>FIS</t>
  </si>
  <si>
    <t>Bruno Felipe Maria</t>
  </si>
  <si>
    <t>Mateus Guedes Maciel</t>
  </si>
  <si>
    <t>Ricardo do Couto E Silva Monteiro</t>
  </si>
  <si>
    <t>Arthur</t>
  </si>
  <si>
    <t>x</t>
  </si>
  <si>
    <t>Felipe</t>
  </si>
  <si>
    <t>Oscar</t>
  </si>
  <si>
    <t>Antes do Exame Especial</t>
  </si>
  <si>
    <t>Depois do Exame Especial</t>
  </si>
  <si>
    <t>Maria Luiza</t>
  </si>
  <si>
    <t># Aprovados</t>
  </si>
  <si>
    <t># Exame</t>
  </si>
  <si>
    <t># Reprovados</t>
  </si>
  <si>
    <t>#Reprovados por Falta</t>
  </si>
  <si>
    <t># Total</t>
  </si>
  <si>
    <t xml:space="preserve"> </t>
  </si>
  <si>
    <t>Análise III</t>
  </si>
  <si>
    <t>Média</t>
  </si>
  <si>
    <t xml:space="preserve"> Exame</t>
  </si>
  <si>
    <t>Aprovado</t>
  </si>
  <si>
    <t>14.1.4099</t>
  </si>
  <si>
    <t>ADRIANA DE JESUS DE PAULA</t>
  </si>
  <si>
    <t>MTB</t>
  </si>
  <si>
    <t>drikdejesusdepaula@gmail.com</t>
  </si>
  <si>
    <t>Jefferson B A Silva</t>
  </si>
  <si>
    <t>MTL</t>
  </si>
</sst>
</file>

<file path=xl/styles.xml><?xml version="1.0" encoding="utf-8"?>
<styleSheet xmlns="http://schemas.openxmlformats.org/spreadsheetml/2006/main">
  <numFmts count="10">
    <numFmt numFmtId="164" formatCode="GENERAL"/>
    <numFmt numFmtId="165" formatCode="D\-MMM;@"/>
    <numFmt numFmtId="166" formatCode="DD/MM/YYYY"/>
    <numFmt numFmtId="167" formatCode="DD\-MMM\-YY"/>
    <numFmt numFmtId="168" formatCode="0.0"/>
    <numFmt numFmtId="169" formatCode="#,##0;\-#,##0"/>
    <numFmt numFmtId="170" formatCode="#"/>
    <numFmt numFmtId="171" formatCode="DD/MM/YY"/>
    <numFmt numFmtId="172" formatCode="0"/>
    <numFmt numFmtId="173" formatCode="0.00"/>
  </numFmts>
  <fonts count="67">
    <font>
      <sz val="11"/>
      <color indexed="8"/>
      <name val="Calibri"/>
      <family val="2"/>
    </font>
    <font>
      <sz val="10"/>
      <name val="Arial"/>
      <family val="0"/>
    </font>
    <font>
      <sz val="11"/>
      <color indexed="48"/>
      <name val="Calibri"/>
      <family val="2"/>
    </font>
    <font>
      <b/>
      <sz val="12"/>
      <color indexed="39"/>
      <name val="Calibri"/>
      <family val="2"/>
    </font>
    <font>
      <sz val="11"/>
      <color indexed="53"/>
      <name val="Calibri"/>
      <family val="2"/>
    </font>
    <font>
      <b/>
      <sz val="11"/>
      <color indexed="25"/>
      <name val="Calibri"/>
      <family val="2"/>
    </font>
    <font>
      <b/>
      <sz val="11"/>
      <color indexed="43"/>
      <name val="Calibri"/>
      <family val="2"/>
    </font>
    <font>
      <sz val="11"/>
      <color indexed="11"/>
      <name val="Calibri"/>
      <family val="2"/>
    </font>
    <font>
      <sz val="11"/>
      <color indexed="25"/>
      <name val="Calibri"/>
      <family val="2"/>
    </font>
    <font>
      <sz val="10"/>
      <color indexed="8"/>
      <name val="Calibri"/>
      <family val="2"/>
    </font>
    <font>
      <sz val="10"/>
      <name val="Calibri"/>
      <family val="2"/>
    </font>
    <font>
      <sz val="16"/>
      <color indexed="12"/>
      <name val="Calibri"/>
      <family val="2"/>
    </font>
    <font>
      <sz val="10"/>
      <color indexed="30"/>
      <name val="Calibri"/>
      <family val="2"/>
    </font>
    <font>
      <u val="single"/>
      <sz val="11"/>
      <color indexed="12"/>
      <name val="Calibri"/>
      <family val="2"/>
    </font>
    <font>
      <u val="single"/>
      <sz val="10"/>
      <color indexed="12"/>
      <name val="Calibri"/>
      <family val="2"/>
    </font>
    <font>
      <b/>
      <i/>
      <sz val="10"/>
      <name val="Calibri"/>
      <family val="2"/>
    </font>
    <font>
      <b/>
      <i/>
      <sz val="10"/>
      <color indexed="62"/>
      <name val="Calibri"/>
      <family val="2"/>
    </font>
    <font>
      <sz val="10"/>
      <color indexed="10"/>
      <name val="Calibri"/>
      <family val="2"/>
    </font>
    <font>
      <b/>
      <sz val="10"/>
      <color indexed="10"/>
      <name val="Garamond"/>
      <family val="1"/>
    </font>
    <font>
      <sz val="10"/>
      <color indexed="28"/>
      <name val="Calibri"/>
      <family val="2"/>
    </font>
    <font>
      <sz val="10"/>
      <color indexed="17"/>
      <name val="Calibri"/>
      <family val="2"/>
    </font>
    <font>
      <b/>
      <i/>
      <sz val="10"/>
      <color indexed="8"/>
      <name val="Calibri"/>
      <family val="2"/>
    </font>
    <font>
      <strike/>
      <sz val="10"/>
      <color indexed="10"/>
      <name val="Calibri"/>
      <family val="2"/>
    </font>
    <font>
      <strike/>
      <sz val="10"/>
      <name val="Calibri"/>
      <family val="2"/>
    </font>
    <font>
      <sz val="10"/>
      <color indexed="20"/>
      <name val="Calibri"/>
      <family val="2"/>
    </font>
    <font>
      <b/>
      <sz val="10"/>
      <color indexed="10"/>
      <name val="Calibri"/>
      <family val="2"/>
    </font>
    <font>
      <b/>
      <sz val="10"/>
      <color indexed="12"/>
      <name val="Calibri"/>
      <family val="2"/>
    </font>
    <font>
      <sz val="10"/>
      <color indexed="25"/>
      <name val="Calibri"/>
      <family val="2"/>
    </font>
    <font>
      <b/>
      <sz val="10"/>
      <color indexed="8"/>
      <name val="Calibri"/>
      <family val="2"/>
    </font>
    <font>
      <sz val="10"/>
      <color indexed="12"/>
      <name val="Calibri"/>
      <family val="2"/>
    </font>
    <font>
      <b/>
      <sz val="13"/>
      <color indexed="12"/>
      <name val="Calibri"/>
      <family val="2"/>
    </font>
    <font>
      <b/>
      <sz val="11"/>
      <color indexed="38"/>
      <name val="Calibri"/>
      <family val="2"/>
    </font>
    <font>
      <sz val="11"/>
      <color indexed="9"/>
      <name val="Calibri"/>
      <family val="2"/>
    </font>
    <font>
      <sz val="11"/>
      <color indexed="49"/>
      <name val="Calibri"/>
      <family val="2"/>
    </font>
    <font>
      <sz val="13"/>
      <color indexed="8"/>
      <name val="Calibri"/>
      <family val="2"/>
    </font>
    <font>
      <sz val="13"/>
      <color indexed="48"/>
      <name val="Calibri"/>
      <family val="2"/>
    </font>
    <font>
      <b/>
      <sz val="13"/>
      <color indexed="8"/>
      <name val="Calibri"/>
      <family val="2"/>
    </font>
    <font>
      <sz val="13"/>
      <color indexed="12"/>
      <name val="Calibri"/>
      <family val="2"/>
    </font>
    <font>
      <strike/>
      <sz val="11"/>
      <color indexed="8"/>
      <name val="Calibri"/>
      <family val="2"/>
    </font>
    <font>
      <strike/>
      <sz val="11"/>
      <color indexed="9"/>
      <name val="Calibri"/>
      <family val="2"/>
    </font>
    <font>
      <b/>
      <sz val="11"/>
      <color indexed="8"/>
      <name val="Calibri"/>
      <family val="2"/>
    </font>
    <font>
      <b/>
      <i/>
      <sz val="13"/>
      <color indexed="60"/>
      <name val="Calibri"/>
      <family val="2"/>
    </font>
    <font>
      <b/>
      <i/>
      <sz val="13"/>
      <color indexed="38"/>
      <name val="Calibri"/>
      <family val="2"/>
    </font>
    <font>
      <b/>
      <sz val="9"/>
      <color indexed="8"/>
      <name val="Calibri"/>
      <family val="2"/>
    </font>
    <font>
      <sz val="13"/>
      <color indexed="8"/>
      <name val="Arial"/>
      <family val="2"/>
    </font>
    <font>
      <sz val="10"/>
      <color indexed="8"/>
      <name val="Arial"/>
      <family val="2"/>
    </font>
    <font>
      <sz val="11"/>
      <color indexed="8"/>
      <name val="Arial"/>
      <family val="2"/>
    </font>
    <font>
      <b/>
      <sz val="11"/>
      <color indexed="8"/>
      <name val="Arial"/>
      <family val="2"/>
    </font>
    <font>
      <b/>
      <sz val="10"/>
      <name val="Garamond"/>
      <family val="1"/>
    </font>
    <font>
      <sz val="10"/>
      <name val="Garamond"/>
      <family val="1"/>
    </font>
    <font>
      <sz val="8"/>
      <name val="Times New Roman"/>
      <family val="1"/>
    </font>
    <font>
      <b/>
      <sz val="10"/>
      <color indexed="19"/>
      <name val="Times New Roman"/>
      <family val="1"/>
    </font>
    <font>
      <b/>
      <sz val="10"/>
      <name val="Calibri"/>
      <family val="2"/>
    </font>
    <font>
      <sz val="8"/>
      <name val="Garamond"/>
      <family val="1"/>
    </font>
    <font>
      <sz val="11"/>
      <color indexed="10"/>
      <name val="Calibri"/>
      <family val="2"/>
    </font>
    <font>
      <b/>
      <sz val="11"/>
      <color indexed="36"/>
      <name val="Calibri"/>
      <family val="2"/>
    </font>
    <font>
      <b/>
      <sz val="11"/>
      <color indexed="21"/>
      <name val="Calibri"/>
      <family val="2"/>
    </font>
    <font>
      <b/>
      <i/>
      <sz val="12"/>
      <color indexed="8"/>
      <name val="Calibri"/>
      <family val="2"/>
    </font>
    <font>
      <b/>
      <sz val="10"/>
      <color indexed="9"/>
      <name val="Garamond"/>
      <family val="1"/>
    </font>
    <font>
      <b/>
      <sz val="8"/>
      <color indexed="8"/>
      <name val="Tahoma"/>
      <family val="2"/>
    </font>
    <font>
      <b/>
      <u val="double"/>
      <sz val="8"/>
      <color indexed="8"/>
      <name val="Tahoma"/>
      <family val="2"/>
    </font>
    <font>
      <sz val="8"/>
      <color indexed="8"/>
      <name val="Tahoma"/>
      <family val="2"/>
    </font>
    <font>
      <i/>
      <sz val="8"/>
      <color indexed="8"/>
      <name val="Tahoma"/>
      <family val="2"/>
    </font>
    <font>
      <b/>
      <sz val="11"/>
      <color indexed="13"/>
      <name val="Calibri"/>
      <family val="2"/>
    </font>
    <font>
      <b/>
      <sz val="10"/>
      <color indexed="13"/>
      <name val="Garamond"/>
      <family val="1"/>
    </font>
    <font>
      <b/>
      <sz val="10"/>
      <color indexed="53"/>
      <name val="Garamond"/>
      <family val="1"/>
    </font>
    <font>
      <b/>
      <sz val="8"/>
      <name val="Calibri"/>
      <family val="2"/>
    </font>
  </fonts>
  <fills count="18">
    <fill>
      <patternFill/>
    </fill>
    <fill>
      <patternFill patternType="gray125"/>
    </fill>
    <fill>
      <patternFill patternType="solid">
        <fgColor indexed="12"/>
        <bgColor indexed="64"/>
      </patternFill>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34"/>
        <bgColor indexed="64"/>
      </patternFill>
    </fill>
    <fill>
      <patternFill patternType="solid">
        <fgColor indexed="37"/>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53"/>
        <bgColor indexed="64"/>
      </patternFill>
    </fill>
    <fill>
      <patternFill patternType="solid">
        <fgColor indexed="55"/>
        <bgColor indexed="64"/>
      </patternFill>
    </fill>
    <fill>
      <patternFill patternType="solid">
        <fgColor indexed="59"/>
        <bgColor indexed="64"/>
      </patternFill>
    </fill>
    <fill>
      <patternFill patternType="solid">
        <fgColor indexed="16"/>
        <bgColor indexed="64"/>
      </patternFill>
    </fill>
  </fills>
  <borders count="7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10"/>
      </left>
      <right style="thin">
        <color indexed="10"/>
      </right>
      <top style="thin">
        <color indexed="10"/>
      </top>
      <bottom style="thin">
        <color indexed="10"/>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hair">
        <color indexed="37"/>
      </left>
      <right style="hair">
        <color indexed="37"/>
      </right>
      <top style="hair">
        <color indexed="37"/>
      </top>
      <bottom style="hair">
        <color indexed="37"/>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ck">
        <color indexed="8"/>
      </left>
      <right style="thin">
        <color indexed="8"/>
      </right>
      <top style="thick">
        <color indexed="8"/>
      </top>
      <bottom style="medium">
        <color indexed="8"/>
      </bottom>
    </border>
    <border>
      <left>
        <color indexed="63"/>
      </left>
      <right style="thin">
        <color indexed="8"/>
      </right>
      <top style="thick">
        <color indexed="8"/>
      </top>
      <bottom>
        <color indexed="63"/>
      </bottom>
    </border>
    <border>
      <left style="thin">
        <color indexed="8"/>
      </left>
      <right>
        <color indexed="63"/>
      </right>
      <top style="thick">
        <color indexed="8"/>
      </top>
      <bottom style="medium">
        <color indexed="8"/>
      </bottom>
    </border>
    <border>
      <left style="thin">
        <color indexed="8"/>
      </left>
      <right style="thick">
        <color indexed="8"/>
      </right>
      <top style="thick">
        <color indexed="8"/>
      </top>
      <bottom style="medium">
        <color indexed="8"/>
      </bottom>
    </border>
    <border>
      <left style="thick">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ck">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thick">
        <color indexed="8"/>
      </right>
      <top>
        <color indexed="63"/>
      </top>
      <bottom style="medium">
        <color indexed="8"/>
      </bottom>
    </border>
    <border>
      <left style="thick">
        <color indexed="8"/>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style="thick">
        <color indexed="8"/>
      </right>
      <top style="medium">
        <color indexed="8"/>
      </top>
      <bottom style="thin">
        <color indexed="8"/>
      </bottom>
    </border>
    <border>
      <left style="thick">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ck">
        <color indexed="8"/>
      </left>
      <right style="medium">
        <color indexed="8"/>
      </right>
      <top style="thin">
        <color indexed="8"/>
      </top>
      <bottom style="thick">
        <color indexed="8"/>
      </bottom>
    </border>
    <border>
      <left style="medium">
        <color indexed="8"/>
      </left>
      <right style="medium">
        <color indexed="8"/>
      </right>
      <top style="thin">
        <color indexed="8"/>
      </top>
      <bottom style="thick">
        <color indexed="8"/>
      </bottom>
    </border>
    <border>
      <left style="thin">
        <color indexed="8"/>
      </left>
      <right style="medium">
        <color indexed="8"/>
      </right>
      <top style="thin">
        <color indexed="8"/>
      </top>
      <bottom style="thick">
        <color indexed="8"/>
      </bottom>
    </border>
    <border>
      <left>
        <color indexed="63"/>
      </left>
      <right style="medium">
        <color indexed="8"/>
      </right>
      <top>
        <color indexed="63"/>
      </top>
      <bottom style="thick">
        <color indexed="8"/>
      </bottom>
    </border>
    <border>
      <left style="thin">
        <color indexed="8"/>
      </left>
      <right>
        <color indexed="63"/>
      </right>
      <top style="thin">
        <color indexed="8"/>
      </top>
      <bottom style="thick">
        <color indexed="8"/>
      </bottom>
    </border>
    <border>
      <left>
        <color indexed="63"/>
      </left>
      <right style="thick">
        <color indexed="8"/>
      </right>
      <top style="medium">
        <color indexed="8"/>
      </top>
      <bottom style="thick">
        <color indexed="8"/>
      </bottom>
    </border>
    <border>
      <left style="thin">
        <color indexed="8"/>
      </left>
      <right style="thin">
        <color indexed="8"/>
      </right>
      <top style="thick">
        <color indexed="8"/>
      </top>
      <bottom>
        <color indexed="63"/>
      </bottom>
    </border>
    <border>
      <left style="thin">
        <color indexed="8"/>
      </left>
      <right>
        <color indexed="63"/>
      </right>
      <top style="thick">
        <color indexed="8"/>
      </top>
      <bottom>
        <color indexed="63"/>
      </bottom>
    </border>
    <border>
      <left style="thin">
        <color indexed="8"/>
      </left>
      <right style="thick">
        <color indexed="8"/>
      </right>
      <top style="thick">
        <color indexed="8"/>
      </top>
      <bottom>
        <color indexed="63"/>
      </bottom>
    </border>
    <border>
      <left style="thin">
        <color indexed="8"/>
      </left>
      <right>
        <color indexed="63"/>
      </right>
      <top>
        <color indexed="63"/>
      </top>
      <bottom style="medium">
        <color indexed="8"/>
      </bottom>
    </border>
    <border>
      <left style="thin">
        <color indexed="8"/>
      </left>
      <right style="thick">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ck">
        <color indexed="8"/>
      </bottom>
    </border>
    <border>
      <left style="medium">
        <color indexed="8"/>
      </left>
      <right>
        <color indexed="63"/>
      </right>
      <top>
        <color indexed="63"/>
      </top>
      <bottom style="thick">
        <color indexed="8"/>
      </bottom>
    </border>
    <border>
      <left style="medium">
        <color indexed="8"/>
      </left>
      <right style="thick">
        <color indexed="8"/>
      </right>
      <top style="medium">
        <color indexed="8"/>
      </top>
      <bottom style="thick">
        <color indexed="8"/>
      </bottom>
    </border>
  </borders>
  <cellStyleXfs count="3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3"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xf numFmtId="164" fontId="5" fillId="0" borderId="0" applyNumberFormat="0" applyFill="0" applyBorder="0" applyAlignment="0" applyProtection="0"/>
    <xf numFmtId="164" fontId="6" fillId="2" borderId="0" applyNumberFormat="0" applyBorder="0" applyAlignment="0" applyProtection="0"/>
    <xf numFmtId="164" fontId="2" fillId="0" borderId="0" applyNumberFormat="0" applyFill="0" applyBorder="0" applyAlignment="0" applyProtection="0"/>
    <xf numFmtId="164" fontId="7" fillId="0" borderId="0" applyNumberFormat="0" applyFill="0" applyBorder="0" applyAlignment="0" applyProtection="0"/>
    <xf numFmtId="164" fontId="5" fillId="0" borderId="0" applyNumberFormat="0" applyFill="0" applyBorder="0" applyAlignment="0" applyProtection="0"/>
    <xf numFmtId="164" fontId="8" fillId="0" borderId="0" applyNumberFormat="0" applyFill="0" applyBorder="0" applyAlignment="0" applyProtection="0"/>
  </cellStyleXfs>
  <cellXfs count="232">
    <xf numFmtId="164" fontId="0" fillId="0" borderId="0" xfId="0" applyAlignment="1">
      <alignment/>
    </xf>
    <xf numFmtId="164" fontId="9" fillId="0" borderId="0" xfId="0" applyFont="1" applyAlignment="1">
      <alignment horizontal="center"/>
    </xf>
    <xf numFmtId="164" fontId="9" fillId="0" borderId="0" xfId="0" applyFont="1" applyAlignment="1">
      <alignment/>
    </xf>
    <xf numFmtId="164" fontId="10" fillId="0" borderId="0" xfId="0" applyFont="1" applyFill="1" applyAlignment="1">
      <alignment/>
    </xf>
    <xf numFmtId="164" fontId="11" fillId="0" borderId="1" xfId="0" applyFont="1" applyBorder="1" applyAlignment="1">
      <alignment horizontal="center" vertical="center"/>
    </xf>
    <xf numFmtId="164" fontId="12" fillId="3" borderId="2" xfId="0" applyFont="1" applyFill="1" applyBorder="1" applyAlignment="1">
      <alignment/>
    </xf>
    <xf numFmtId="164" fontId="12" fillId="3" borderId="3" xfId="0" applyFont="1" applyFill="1" applyBorder="1" applyAlignment="1">
      <alignment/>
    </xf>
    <xf numFmtId="164" fontId="13" fillId="3" borderId="3" xfId="20" applyNumberFormat="1" applyFill="1" applyBorder="1" applyAlignment="1" applyProtection="1">
      <alignment/>
      <protection/>
    </xf>
    <xf numFmtId="164" fontId="14" fillId="3" borderId="3" xfId="20" applyNumberFormat="1" applyFont="1" applyFill="1" applyBorder="1" applyAlignment="1" applyProtection="1">
      <alignment/>
      <protection/>
    </xf>
    <xf numFmtId="164" fontId="12" fillId="3" borderId="4" xfId="0" applyFont="1" applyFill="1" applyBorder="1" applyAlignment="1">
      <alignment/>
    </xf>
    <xf numFmtId="164" fontId="15" fillId="0" borderId="0" xfId="0" applyFont="1" applyFill="1" applyAlignment="1">
      <alignment horizontal="center"/>
    </xf>
    <xf numFmtId="164" fontId="16" fillId="4" borderId="0" xfId="0" applyFont="1" applyFill="1" applyAlignment="1">
      <alignment horizontal="center"/>
    </xf>
    <xf numFmtId="164" fontId="9" fillId="0" borderId="0" xfId="0" applyFont="1" applyBorder="1" applyAlignment="1">
      <alignment horizontal="center" vertical="center"/>
    </xf>
    <xf numFmtId="164" fontId="15" fillId="0" borderId="0" xfId="0" applyFont="1" applyFill="1" applyBorder="1" applyAlignment="1">
      <alignment horizontal="center" vertical="center"/>
    </xf>
    <xf numFmtId="164" fontId="15" fillId="0" borderId="0" xfId="0" applyFont="1" applyFill="1" applyBorder="1" applyAlignment="1">
      <alignment horizontal="center"/>
    </xf>
    <xf numFmtId="165" fontId="17" fillId="0" borderId="5" xfId="0" applyNumberFormat="1" applyFont="1" applyFill="1" applyBorder="1" applyAlignment="1">
      <alignment horizontal="center"/>
    </xf>
    <xf numFmtId="165" fontId="10" fillId="3" borderId="6" xfId="0" applyNumberFormat="1" applyFont="1" applyFill="1" applyBorder="1" applyAlignment="1">
      <alignment horizontal="center"/>
    </xf>
    <xf numFmtId="165" fontId="10" fillId="0" borderId="6" xfId="0" applyNumberFormat="1" applyFont="1" applyFill="1" applyBorder="1" applyAlignment="1">
      <alignment horizontal="center"/>
    </xf>
    <xf numFmtId="165" fontId="10" fillId="0" borderId="7" xfId="0" applyNumberFormat="1" applyFont="1" applyFill="1" applyBorder="1" applyAlignment="1">
      <alignment horizontal="center"/>
    </xf>
    <xf numFmtId="166" fontId="9" fillId="0" borderId="0" xfId="0" applyNumberFormat="1" applyFont="1" applyBorder="1" applyAlignment="1">
      <alignment horizontal="center"/>
    </xf>
    <xf numFmtId="164" fontId="9" fillId="0" borderId="0" xfId="0" applyFont="1" applyBorder="1" applyAlignment="1">
      <alignment/>
    </xf>
    <xf numFmtId="165" fontId="17" fillId="0" borderId="8" xfId="0" applyNumberFormat="1" applyFont="1" applyFill="1" applyBorder="1" applyAlignment="1">
      <alignment horizontal="center"/>
    </xf>
    <xf numFmtId="165" fontId="10" fillId="3" borderId="1" xfId="0" applyNumberFormat="1" applyFont="1" applyFill="1" applyBorder="1" applyAlignment="1">
      <alignment horizontal="center"/>
    </xf>
    <xf numFmtId="165" fontId="10" fillId="0" borderId="1" xfId="0" applyNumberFormat="1" applyFont="1" applyFill="1" applyBorder="1" applyAlignment="1">
      <alignment horizontal="center"/>
    </xf>
    <xf numFmtId="165" fontId="10" fillId="0" borderId="9" xfId="0" applyNumberFormat="1" applyFont="1" applyFill="1" applyBorder="1" applyAlignment="1">
      <alignment horizontal="center"/>
    </xf>
    <xf numFmtId="164" fontId="18" fillId="5" borderId="10" xfId="0" applyFont="1" applyFill="1" applyBorder="1" applyAlignment="1">
      <alignment horizontal="center"/>
    </xf>
    <xf numFmtId="164" fontId="18" fillId="5" borderId="11" xfId="0" applyFont="1" applyFill="1" applyBorder="1" applyAlignment="1">
      <alignment horizontal="left"/>
    </xf>
    <xf numFmtId="164" fontId="18" fillId="5" borderId="12" xfId="0" applyFont="1" applyFill="1" applyBorder="1" applyAlignment="1">
      <alignment horizontal="left"/>
    </xf>
    <xf numFmtId="164" fontId="18" fillId="5" borderId="13" xfId="0" applyFont="1" applyFill="1" applyBorder="1" applyAlignment="1">
      <alignment horizontal="center"/>
    </xf>
    <xf numFmtId="164" fontId="18" fillId="5" borderId="0" xfId="0" applyFont="1" applyFill="1" applyBorder="1" applyAlignment="1">
      <alignment horizontal="left"/>
    </xf>
    <xf numFmtId="164" fontId="18" fillId="5" borderId="14" xfId="0" applyFont="1" applyFill="1" applyBorder="1" applyAlignment="1">
      <alignment horizontal="left"/>
    </xf>
    <xf numFmtId="165" fontId="19" fillId="6" borderId="9" xfId="0" applyNumberFormat="1" applyFont="1" applyFill="1" applyBorder="1" applyAlignment="1">
      <alignment horizontal="center"/>
    </xf>
    <xf numFmtId="164" fontId="18" fillId="5" borderId="15" xfId="0" applyFont="1" applyFill="1" applyBorder="1" applyAlignment="1">
      <alignment horizontal="left"/>
    </xf>
    <xf numFmtId="164" fontId="18" fillId="5" borderId="16" xfId="0" applyFont="1" applyFill="1" applyBorder="1" applyAlignment="1">
      <alignment horizontal="left"/>
    </xf>
    <xf numFmtId="164" fontId="18" fillId="5" borderId="17" xfId="0" applyFont="1" applyFill="1" applyBorder="1" applyAlignment="1">
      <alignment horizontal="left"/>
    </xf>
    <xf numFmtId="165" fontId="20" fillId="7" borderId="1" xfId="0" applyNumberFormat="1" applyFont="1" applyFill="1" applyBorder="1" applyAlignment="1">
      <alignment horizontal="center"/>
    </xf>
    <xf numFmtId="165" fontId="17" fillId="0" borderId="1" xfId="0" applyNumberFormat="1" applyFont="1" applyFill="1" applyBorder="1" applyAlignment="1">
      <alignment horizontal="center"/>
    </xf>
    <xf numFmtId="164" fontId="21" fillId="0" borderId="18" xfId="0" applyFont="1" applyBorder="1" applyAlignment="1">
      <alignment horizontal="center"/>
    </xf>
    <xf numFmtId="165" fontId="22" fillId="0" borderId="1" xfId="0" applyNumberFormat="1" applyFont="1" applyFill="1" applyBorder="1" applyAlignment="1">
      <alignment horizontal="center"/>
    </xf>
    <xf numFmtId="165" fontId="23" fillId="0" borderId="9" xfId="0" applyNumberFormat="1" applyFont="1" applyFill="1" applyBorder="1" applyAlignment="1">
      <alignment horizontal="center"/>
    </xf>
    <xf numFmtId="166" fontId="20" fillId="7" borderId="19" xfId="0" applyNumberFormat="1" applyFont="1" applyFill="1" applyBorder="1" applyAlignment="1">
      <alignment horizontal="center"/>
    </xf>
    <xf numFmtId="165" fontId="22" fillId="0" borderId="8" xfId="0" applyNumberFormat="1" applyFont="1" applyFill="1" applyBorder="1" applyAlignment="1">
      <alignment horizontal="center"/>
    </xf>
    <xf numFmtId="165" fontId="23" fillId="0" borderId="1" xfId="0" applyNumberFormat="1" applyFont="1" applyFill="1" applyBorder="1" applyAlignment="1">
      <alignment horizontal="center"/>
    </xf>
    <xf numFmtId="166" fontId="24" fillId="6" borderId="19" xfId="0" applyNumberFormat="1" applyFont="1" applyFill="1" applyBorder="1" applyAlignment="1">
      <alignment horizontal="center"/>
    </xf>
    <xf numFmtId="166" fontId="10" fillId="3" borderId="19" xfId="0" applyNumberFormat="1" applyFont="1" applyFill="1" applyBorder="1" applyAlignment="1">
      <alignment horizontal="center"/>
    </xf>
    <xf numFmtId="166" fontId="25" fillId="8" borderId="20" xfId="0" applyNumberFormat="1" applyFont="1" applyFill="1" applyBorder="1" applyAlignment="1">
      <alignment horizontal="center"/>
    </xf>
    <xf numFmtId="164" fontId="21" fillId="0" borderId="21" xfId="0" applyFont="1" applyBorder="1" applyAlignment="1">
      <alignment horizontal="center"/>
    </xf>
    <xf numFmtId="164" fontId="25" fillId="3" borderId="10" xfId="0" applyFont="1" applyFill="1" applyBorder="1" applyAlignment="1">
      <alignment horizontal="left"/>
    </xf>
    <xf numFmtId="164" fontId="9" fillId="3" borderId="11" xfId="0" applyFont="1" applyFill="1" applyBorder="1" applyAlignment="1">
      <alignment/>
    </xf>
    <xf numFmtId="166" fontId="10" fillId="3" borderId="11" xfId="0" applyNumberFormat="1" applyFont="1" applyFill="1" applyBorder="1" applyAlignment="1">
      <alignment horizontal="center"/>
    </xf>
    <xf numFmtId="164" fontId="9" fillId="3" borderId="12" xfId="0" applyFont="1" applyFill="1" applyBorder="1" applyAlignment="1">
      <alignment/>
    </xf>
    <xf numFmtId="164" fontId="26" fillId="3" borderId="22" xfId="0" applyFont="1" applyFill="1" applyBorder="1" applyAlignment="1">
      <alignment horizontal="left" wrapText="1"/>
    </xf>
    <xf numFmtId="164" fontId="25" fillId="3" borderId="22" xfId="0" applyFont="1" applyFill="1" applyBorder="1" applyAlignment="1">
      <alignment horizontal="left" wrapText="1"/>
    </xf>
    <xf numFmtId="164" fontId="26" fillId="3" borderId="23" xfId="0" applyFont="1" applyFill="1" applyBorder="1" applyAlignment="1">
      <alignment horizontal="left" vertical="top" wrapText="1"/>
    </xf>
    <xf numFmtId="165" fontId="27" fillId="0" borderId="9" xfId="0" applyNumberFormat="1" applyFont="1" applyFill="1" applyBorder="1" applyAlignment="1">
      <alignment horizontal="center"/>
    </xf>
    <xf numFmtId="165" fontId="10" fillId="9" borderId="9" xfId="0" applyNumberFormat="1" applyFont="1" applyFill="1" applyBorder="1" applyAlignment="1">
      <alignment horizontal="center"/>
    </xf>
    <xf numFmtId="164" fontId="28" fillId="0" borderId="0" xfId="0" applyFont="1" applyAlignment="1">
      <alignment/>
    </xf>
    <xf numFmtId="165" fontId="19" fillId="6" borderId="1" xfId="0" applyNumberFormat="1" applyFont="1" applyFill="1" applyBorder="1" applyAlignment="1">
      <alignment horizontal="center"/>
    </xf>
    <xf numFmtId="164" fontId="27" fillId="0" borderId="0" xfId="0" applyFont="1" applyFill="1" applyAlignment="1">
      <alignment/>
    </xf>
    <xf numFmtId="165" fontId="29" fillId="0" borderId="9" xfId="0" applyNumberFormat="1" applyFont="1" applyFill="1" applyBorder="1" applyAlignment="1">
      <alignment horizontal="center"/>
    </xf>
    <xf numFmtId="165" fontId="29" fillId="0" borderId="1" xfId="0" applyNumberFormat="1" applyFont="1" applyFill="1" applyBorder="1" applyAlignment="1">
      <alignment horizontal="center"/>
    </xf>
    <xf numFmtId="165" fontId="17" fillId="0" borderId="24" xfId="0" applyNumberFormat="1" applyFont="1" applyFill="1" applyBorder="1" applyAlignment="1">
      <alignment horizontal="center"/>
    </xf>
    <xf numFmtId="165" fontId="10" fillId="0" borderId="25" xfId="0" applyNumberFormat="1" applyFont="1" applyFill="1" applyBorder="1" applyAlignment="1">
      <alignment horizontal="center"/>
    </xf>
    <xf numFmtId="165" fontId="10" fillId="0" borderId="26" xfId="0" applyNumberFormat="1" applyFont="1" applyFill="1" applyBorder="1" applyAlignment="1">
      <alignment horizontal="center"/>
    </xf>
    <xf numFmtId="164" fontId="2" fillId="0" borderId="0" xfId="0" applyFont="1" applyAlignment="1">
      <alignment/>
    </xf>
    <xf numFmtId="164" fontId="30" fillId="0" borderId="0" xfId="0" applyNumberFormat="1" applyFont="1" applyAlignment="1">
      <alignment/>
    </xf>
    <xf numFmtId="164" fontId="31" fillId="0" borderId="0" xfId="0" applyFont="1" applyAlignment="1">
      <alignment/>
    </xf>
    <xf numFmtId="164" fontId="32" fillId="0" borderId="0" xfId="0" applyFont="1" applyAlignment="1">
      <alignment/>
    </xf>
    <xf numFmtId="164" fontId="33" fillId="10" borderId="27" xfId="0" applyFont="1" applyFill="1" applyBorder="1" applyAlignment="1">
      <alignment horizontal="center" vertical="center"/>
    </xf>
    <xf numFmtId="164" fontId="33" fillId="10" borderId="27" xfId="0" applyFont="1" applyFill="1" applyBorder="1" applyAlignment="1">
      <alignment horizontal="center" vertical="center" textRotation="90"/>
    </xf>
    <xf numFmtId="164" fontId="30" fillId="10" borderId="27" xfId="0" applyNumberFormat="1" applyFont="1" applyFill="1" applyBorder="1" applyAlignment="1">
      <alignment horizontal="center" vertical="center" textRotation="90"/>
    </xf>
    <xf numFmtId="167" fontId="33" fillId="10" borderId="27" xfId="0" applyNumberFormat="1" applyFont="1" applyFill="1" applyBorder="1" applyAlignment="1">
      <alignment/>
    </xf>
    <xf numFmtId="167" fontId="33" fillId="10" borderId="27" xfId="0" applyNumberFormat="1" applyFont="1" applyFill="1" applyBorder="1" applyAlignment="1">
      <alignment textRotation="90"/>
    </xf>
    <xf numFmtId="167" fontId="32" fillId="0" borderId="0" xfId="0" applyNumberFormat="1" applyFont="1" applyAlignment="1">
      <alignment/>
    </xf>
    <xf numFmtId="167" fontId="33" fillId="10" borderId="27" xfId="0" applyNumberFormat="1" applyFont="1" applyFill="1" applyBorder="1" applyAlignment="1">
      <alignment horizontal="center" vertical="center" textRotation="90"/>
    </xf>
    <xf numFmtId="167" fontId="0" fillId="0" borderId="0" xfId="0" applyNumberFormat="1" applyAlignment="1">
      <alignment/>
    </xf>
    <xf numFmtId="164" fontId="33" fillId="10" borderId="27" xfId="0" applyFont="1" applyFill="1" applyBorder="1" applyAlignment="1">
      <alignment horizontal="center" vertical="center" textRotation="90" wrapText="1"/>
    </xf>
    <xf numFmtId="164" fontId="31" fillId="0" borderId="28" xfId="0" applyFont="1" applyBorder="1" applyAlignment="1">
      <alignment/>
    </xf>
    <xf numFmtId="164" fontId="0" fillId="0" borderId="28" xfId="0" applyFont="1" applyBorder="1" applyAlignment="1">
      <alignment horizontal="center" wrapText="1"/>
    </xf>
    <xf numFmtId="164" fontId="0" fillId="0" borderId="28" xfId="0" applyFont="1" applyBorder="1" applyAlignment="1">
      <alignment/>
    </xf>
    <xf numFmtId="168" fontId="0" fillId="0" borderId="28" xfId="0" applyNumberFormat="1" applyBorder="1" applyAlignment="1">
      <alignment horizontal="center"/>
    </xf>
    <xf numFmtId="169" fontId="34" fillId="0" borderId="29" xfId="0" applyNumberFormat="1" applyFont="1" applyBorder="1" applyAlignment="1">
      <alignment horizontal="center"/>
    </xf>
    <xf numFmtId="169" fontId="35" fillId="0" borderId="29" xfId="0" applyNumberFormat="1" applyFont="1" applyBorder="1" applyAlignment="1">
      <alignment horizontal="center"/>
    </xf>
    <xf numFmtId="168" fontId="34" fillId="0" borderId="29" xfId="0" applyNumberFormat="1" applyFont="1" applyBorder="1" applyAlignment="1">
      <alignment horizontal="center"/>
    </xf>
    <xf numFmtId="164" fontId="34" fillId="0" borderId="29" xfId="0" applyNumberFormat="1" applyFont="1" applyBorder="1" applyAlignment="1">
      <alignment horizontal="center"/>
    </xf>
    <xf numFmtId="164" fontId="36" fillId="0" borderId="29" xfId="0" applyNumberFormat="1" applyFont="1" applyBorder="1" applyAlignment="1">
      <alignment horizontal="center"/>
    </xf>
    <xf numFmtId="164" fontId="0" fillId="0" borderId="29" xfId="0" applyBorder="1" applyAlignment="1">
      <alignment horizontal="center"/>
    </xf>
    <xf numFmtId="164" fontId="0" fillId="0" borderId="29" xfId="0" applyBorder="1" applyAlignment="1">
      <alignment/>
    </xf>
    <xf numFmtId="168" fontId="37" fillId="0" borderId="29" xfId="0" applyNumberFormat="1" applyFont="1" applyBorder="1" applyAlignment="1">
      <alignment horizontal="center"/>
    </xf>
    <xf numFmtId="164" fontId="0" fillId="0" borderId="29" xfId="0" applyFont="1" applyBorder="1" applyAlignment="1">
      <alignment horizontal="center" wrapText="1"/>
    </xf>
    <xf numFmtId="164" fontId="32" fillId="11" borderId="29" xfId="0" applyFont="1" applyFill="1" applyBorder="1" applyAlignment="1">
      <alignment horizontal="center" wrapText="1"/>
    </xf>
    <xf numFmtId="164" fontId="0" fillId="0" borderId="29" xfId="0" applyBorder="1" applyAlignment="1">
      <alignment horizontal="center" wrapText="1"/>
    </xf>
    <xf numFmtId="164" fontId="0" fillId="0" borderId="0" xfId="0" applyFont="1" applyBorder="1" applyAlignment="1">
      <alignment horizontal="center" wrapText="1"/>
    </xf>
    <xf numFmtId="170" fontId="0" fillId="0" borderId="0" xfId="0" applyNumberFormat="1" applyAlignment="1">
      <alignment/>
    </xf>
    <xf numFmtId="164" fontId="31" fillId="12" borderId="28" xfId="0" applyFont="1" applyFill="1" applyBorder="1" applyAlignment="1">
      <alignment/>
    </xf>
    <xf numFmtId="164" fontId="0" fillId="12" borderId="28" xfId="0" applyFont="1" applyFill="1" applyBorder="1" applyAlignment="1">
      <alignment horizontal="center" wrapText="1"/>
    </xf>
    <xf numFmtId="164" fontId="0" fillId="12" borderId="28" xfId="0" applyFont="1" applyFill="1" applyBorder="1" applyAlignment="1">
      <alignment/>
    </xf>
    <xf numFmtId="168" fontId="0" fillId="12" borderId="28" xfId="0" applyNumberFormat="1" applyFill="1" applyBorder="1" applyAlignment="1">
      <alignment horizontal="center"/>
    </xf>
    <xf numFmtId="169" fontId="34" fillId="12" borderId="29" xfId="0" applyNumberFormat="1" applyFont="1" applyFill="1" applyBorder="1" applyAlignment="1">
      <alignment horizontal="center"/>
    </xf>
    <xf numFmtId="169" fontId="35" fillId="12" borderId="29" xfId="0" applyNumberFormat="1" applyFont="1" applyFill="1" applyBorder="1" applyAlignment="1">
      <alignment horizontal="center"/>
    </xf>
    <xf numFmtId="168" fontId="34" fillId="12" borderId="29" xfId="0" applyNumberFormat="1" applyFont="1" applyFill="1" applyBorder="1" applyAlignment="1">
      <alignment horizontal="center"/>
    </xf>
    <xf numFmtId="164" fontId="34" fillId="12" borderId="29" xfId="0" applyNumberFormat="1" applyFont="1" applyFill="1" applyBorder="1" applyAlignment="1">
      <alignment horizontal="center"/>
    </xf>
    <xf numFmtId="164" fontId="0" fillId="12" borderId="29" xfId="0" applyFill="1" applyBorder="1" applyAlignment="1">
      <alignment horizontal="center"/>
    </xf>
    <xf numFmtId="164" fontId="0" fillId="12" borderId="29" xfId="0" applyFill="1" applyBorder="1" applyAlignment="1">
      <alignment/>
    </xf>
    <xf numFmtId="168" fontId="37" fillId="12" borderId="29" xfId="0" applyNumberFormat="1" applyFont="1" applyFill="1" applyBorder="1" applyAlignment="1">
      <alignment horizontal="center"/>
    </xf>
    <xf numFmtId="164" fontId="31" fillId="13" borderId="28" xfId="0" applyFont="1" applyFill="1" applyBorder="1" applyAlignment="1">
      <alignment/>
    </xf>
    <xf numFmtId="164" fontId="0" fillId="13" borderId="28" xfId="0" applyFont="1" applyFill="1" applyBorder="1" applyAlignment="1">
      <alignment horizontal="center" wrapText="1"/>
    </xf>
    <xf numFmtId="164" fontId="0" fillId="13" borderId="28" xfId="0" applyFont="1" applyFill="1" applyBorder="1" applyAlignment="1">
      <alignment/>
    </xf>
    <xf numFmtId="168" fontId="0" fillId="13" borderId="28" xfId="0" applyNumberFormat="1" applyFill="1" applyBorder="1" applyAlignment="1">
      <alignment horizontal="center"/>
    </xf>
    <xf numFmtId="169" fontId="34" fillId="13" borderId="29" xfId="0" applyNumberFormat="1" applyFont="1" applyFill="1" applyBorder="1" applyAlignment="1">
      <alignment horizontal="center"/>
    </xf>
    <xf numFmtId="169" fontId="35" fillId="13" borderId="29" xfId="0" applyNumberFormat="1" applyFont="1" applyFill="1" applyBorder="1" applyAlignment="1">
      <alignment horizontal="center"/>
    </xf>
    <xf numFmtId="168" fontId="36" fillId="13" borderId="29" xfId="0" applyNumberFormat="1" applyFont="1" applyFill="1" applyBorder="1" applyAlignment="1">
      <alignment horizontal="center"/>
    </xf>
    <xf numFmtId="168" fontId="34" fillId="13" borderId="29" xfId="0" applyNumberFormat="1" applyFont="1" applyFill="1" applyBorder="1" applyAlignment="1">
      <alignment horizontal="center"/>
    </xf>
    <xf numFmtId="164" fontId="34" fillId="13" borderId="29" xfId="0" applyNumberFormat="1" applyFont="1" applyFill="1" applyBorder="1" applyAlignment="1">
      <alignment horizontal="center"/>
    </xf>
    <xf numFmtId="164" fontId="0" fillId="13" borderId="29" xfId="0" applyFill="1" applyBorder="1" applyAlignment="1">
      <alignment horizontal="center"/>
    </xf>
    <xf numFmtId="164" fontId="0" fillId="13" borderId="29" xfId="0" applyFill="1" applyBorder="1" applyAlignment="1">
      <alignment/>
    </xf>
    <xf numFmtId="168" fontId="30" fillId="13" borderId="29" xfId="0" applyNumberFormat="1" applyFont="1" applyFill="1" applyBorder="1" applyAlignment="1">
      <alignment horizontal="center"/>
    </xf>
    <xf numFmtId="168" fontId="36" fillId="0" borderId="29" xfId="0" applyNumberFormat="1" applyFont="1" applyBorder="1" applyAlignment="1">
      <alignment horizontal="center"/>
    </xf>
    <xf numFmtId="168" fontId="30" fillId="0" borderId="29" xfId="0" applyNumberFormat="1" applyFont="1" applyBorder="1" applyAlignment="1">
      <alignment horizontal="center"/>
    </xf>
    <xf numFmtId="168" fontId="36" fillId="12" borderId="29" xfId="0" applyNumberFormat="1" applyFont="1" applyFill="1" applyBorder="1" applyAlignment="1">
      <alignment horizontal="center"/>
    </xf>
    <xf numFmtId="168" fontId="30" fillId="12" borderId="29" xfId="0" applyNumberFormat="1" applyFont="1" applyFill="1" applyBorder="1" applyAlignment="1">
      <alignment horizontal="center"/>
    </xf>
    <xf numFmtId="164" fontId="38" fillId="0" borderId="0" xfId="0" applyFont="1" applyAlignment="1">
      <alignment/>
    </xf>
    <xf numFmtId="164" fontId="38" fillId="0" borderId="29" xfId="0" applyFont="1" applyBorder="1" applyAlignment="1">
      <alignment horizontal="center" wrapText="1"/>
    </xf>
    <xf numFmtId="164" fontId="39" fillId="11" borderId="29" xfId="0" applyFont="1" applyFill="1" applyBorder="1" applyAlignment="1">
      <alignment horizontal="center" wrapText="1"/>
    </xf>
    <xf numFmtId="164" fontId="38" fillId="0" borderId="0" xfId="0" applyFont="1" applyBorder="1" applyAlignment="1">
      <alignment horizontal="center" wrapText="1"/>
    </xf>
    <xf numFmtId="170" fontId="38" fillId="0" borderId="0" xfId="0" applyNumberFormat="1" applyFont="1" applyAlignment="1">
      <alignment/>
    </xf>
    <xf numFmtId="164" fontId="40" fillId="0" borderId="29" xfId="0" applyFont="1" applyBorder="1" applyAlignment="1">
      <alignment horizontal="center" wrapText="1"/>
    </xf>
    <xf numFmtId="168" fontId="0" fillId="0" borderId="0" xfId="0" applyNumberFormat="1" applyAlignment="1">
      <alignment horizontal="center"/>
    </xf>
    <xf numFmtId="169" fontId="0" fillId="0" borderId="0" xfId="0" applyNumberFormat="1" applyAlignment="1">
      <alignment horizontal="center"/>
    </xf>
    <xf numFmtId="168" fontId="2" fillId="0" borderId="0" xfId="0" applyNumberFormat="1" applyFont="1" applyAlignment="1">
      <alignment horizontal="center"/>
    </xf>
    <xf numFmtId="164" fontId="0" fillId="0" borderId="0" xfId="0" applyNumberFormat="1" applyAlignment="1">
      <alignment/>
    </xf>
    <xf numFmtId="171" fontId="0" fillId="0" borderId="0" xfId="0" applyNumberFormat="1" applyAlignment="1">
      <alignment/>
    </xf>
    <xf numFmtId="164" fontId="40" fillId="0" borderId="0" xfId="0" applyFont="1" applyAlignment="1">
      <alignment/>
    </xf>
    <xf numFmtId="168" fontId="0" fillId="0" borderId="0" xfId="0" applyNumberFormat="1" applyAlignment="1">
      <alignment/>
    </xf>
    <xf numFmtId="168" fontId="0" fillId="0" borderId="0" xfId="0" applyNumberFormat="1" applyBorder="1" applyAlignment="1">
      <alignment/>
    </xf>
    <xf numFmtId="168" fontId="0" fillId="0" borderId="0" xfId="0" applyNumberFormat="1" applyFont="1" applyAlignment="1">
      <alignment/>
    </xf>
    <xf numFmtId="168" fontId="40" fillId="0" borderId="0" xfId="0" applyNumberFormat="1" applyFont="1" applyBorder="1" applyAlignment="1">
      <alignment/>
    </xf>
    <xf numFmtId="164" fontId="0" fillId="0" borderId="0" xfId="0" applyAlignment="1">
      <alignment horizontal="center"/>
    </xf>
    <xf numFmtId="164" fontId="41" fillId="0" borderId="0" xfId="0" applyFont="1" applyBorder="1" applyAlignment="1">
      <alignment horizontal="center"/>
    </xf>
    <xf numFmtId="164" fontId="42" fillId="0" borderId="0" xfId="0" applyFont="1" applyBorder="1" applyAlignment="1">
      <alignment horizontal="center"/>
    </xf>
    <xf numFmtId="164" fontId="0" fillId="0" borderId="0" xfId="0" applyFont="1" applyAlignment="1">
      <alignment/>
    </xf>
    <xf numFmtId="164" fontId="0" fillId="0" borderId="0" xfId="0" applyFont="1" applyAlignment="1">
      <alignment horizontal="left"/>
    </xf>
    <xf numFmtId="164" fontId="0" fillId="0" borderId="0" xfId="0" applyNumberFormat="1" applyAlignment="1">
      <alignment horizontal="center"/>
    </xf>
    <xf numFmtId="164" fontId="31" fillId="0" borderId="0" xfId="0" applyFont="1" applyAlignment="1">
      <alignment horizontal="left"/>
    </xf>
    <xf numFmtId="164" fontId="43" fillId="0" borderId="0" xfId="0" applyFont="1" applyAlignment="1">
      <alignment/>
    </xf>
    <xf numFmtId="172" fontId="0" fillId="0" borderId="0" xfId="0" applyNumberFormat="1" applyAlignment="1">
      <alignment horizontal="center"/>
    </xf>
    <xf numFmtId="164" fontId="48" fillId="14" borderId="30" xfId="0" applyFont="1" applyFill="1" applyBorder="1" applyAlignment="1">
      <alignment horizontal="center" vertical="center" wrapText="1"/>
    </xf>
    <xf numFmtId="164" fontId="48" fillId="14" borderId="31" xfId="0" applyFont="1" applyFill="1" applyBorder="1" applyAlignment="1">
      <alignment horizontal="center" vertical="center" wrapText="1"/>
    </xf>
    <xf numFmtId="164" fontId="48" fillId="14" borderId="32" xfId="0" applyFont="1" applyFill="1" applyBorder="1" applyAlignment="1">
      <alignment horizontal="center" vertical="center" wrapText="1"/>
    </xf>
    <xf numFmtId="164" fontId="48" fillId="14" borderId="33" xfId="0" applyFont="1" applyFill="1" applyBorder="1" applyAlignment="1">
      <alignment horizontal="center" vertical="center" wrapText="1"/>
    </xf>
    <xf numFmtId="164" fontId="49" fillId="0" borderId="34" xfId="0" applyFont="1" applyBorder="1" applyAlignment="1">
      <alignment horizontal="center"/>
    </xf>
    <xf numFmtId="164" fontId="49" fillId="0" borderId="35" xfId="0" applyFont="1" applyBorder="1" applyAlignment="1">
      <alignment horizontal="center"/>
    </xf>
    <xf numFmtId="164" fontId="18" fillId="0" borderId="36" xfId="0" applyFont="1" applyBorder="1" applyAlignment="1">
      <alignment horizontal="center"/>
    </xf>
    <xf numFmtId="164" fontId="49" fillId="0" borderId="36" xfId="0" applyFont="1" applyBorder="1" applyAlignment="1">
      <alignment horizontal="center"/>
    </xf>
    <xf numFmtId="164" fontId="49" fillId="0" borderId="37" xfId="0" applyFont="1" applyBorder="1" applyAlignment="1">
      <alignment horizontal="center"/>
    </xf>
    <xf numFmtId="164" fontId="0" fillId="0" borderId="38" xfId="0" applyBorder="1" applyAlignment="1">
      <alignment/>
    </xf>
    <xf numFmtId="164" fontId="49" fillId="0" borderId="39" xfId="0" applyFont="1" applyBorder="1" applyAlignment="1">
      <alignment horizontal="center"/>
    </xf>
    <xf numFmtId="164" fontId="49" fillId="0" borderId="40" xfId="0" applyFont="1" applyBorder="1" applyAlignment="1">
      <alignment horizontal="center"/>
    </xf>
    <xf numFmtId="164" fontId="49" fillId="0" borderId="41" xfId="0" applyFont="1" applyBorder="1" applyAlignment="1">
      <alignment horizontal="center"/>
    </xf>
    <xf numFmtId="168" fontId="50" fillId="15" borderId="42" xfId="0" applyNumberFormat="1" applyFont="1" applyFill="1" applyBorder="1" applyAlignment="1">
      <alignment horizontal="center"/>
    </xf>
    <xf numFmtId="164" fontId="49" fillId="15" borderId="43" xfId="0" applyFont="1" applyFill="1" applyBorder="1" applyAlignment="1">
      <alignment horizontal="center"/>
    </xf>
    <xf numFmtId="164" fontId="49" fillId="0" borderId="44" xfId="0" applyFont="1" applyBorder="1" applyAlignment="1">
      <alignment horizontal="center"/>
    </xf>
    <xf numFmtId="173" fontId="50" fillId="4" borderId="45" xfId="0" applyNumberFormat="1" applyFont="1" applyFill="1" applyBorder="1" applyAlignment="1">
      <alignment horizontal="center"/>
    </xf>
    <xf numFmtId="173" fontId="50" fillId="4" borderId="42" xfId="0" applyNumberFormat="1" applyFont="1" applyFill="1" applyBorder="1" applyAlignment="1">
      <alignment horizontal="left"/>
    </xf>
    <xf numFmtId="173" fontId="50" fillId="4" borderId="46" xfId="0" applyNumberFormat="1" applyFont="1" applyFill="1" applyBorder="1" applyAlignment="1">
      <alignment horizontal="center"/>
    </xf>
    <xf numFmtId="164" fontId="50" fillId="4" borderId="46" xfId="0" applyNumberFormat="1" applyFont="1" applyFill="1" applyBorder="1" applyAlignment="1">
      <alignment horizontal="center"/>
    </xf>
    <xf numFmtId="173" fontId="50" fillId="4" borderId="47" xfId="0" applyNumberFormat="1" applyFont="1" applyFill="1" applyBorder="1" applyAlignment="1">
      <alignment horizontal="left"/>
    </xf>
    <xf numFmtId="173" fontId="50" fillId="4" borderId="47" xfId="0" applyNumberFormat="1" applyFont="1" applyFill="1" applyBorder="1" applyAlignment="1">
      <alignment horizontal="center"/>
    </xf>
    <xf numFmtId="173" fontId="50" fillId="4" borderId="48" xfId="0" applyNumberFormat="1" applyFont="1" applyFill="1" applyBorder="1" applyAlignment="1">
      <alignment horizontal="center"/>
    </xf>
    <xf numFmtId="172" fontId="51" fillId="4" borderId="49" xfId="0" applyNumberFormat="1" applyFont="1" applyFill="1" applyBorder="1" applyAlignment="1">
      <alignment horizontal="center"/>
    </xf>
    <xf numFmtId="168" fontId="52" fillId="15" borderId="42" xfId="0" applyNumberFormat="1" applyFont="1" applyFill="1" applyBorder="1" applyAlignment="1">
      <alignment horizontal="center"/>
    </xf>
    <xf numFmtId="168" fontId="53" fillId="4" borderId="50" xfId="0" applyNumberFormat="1" applyFont="1" applyFill="1" applyBorder="1" applyAlignment="1">
      <alignment horizontal="center"/>
    </xf>
    <xf numFmtId="173" fontId="50" fillId="0" borderId="51" xfId="0" applyNumberFormat="1" applyFont="1" applyBorder="1" applyAlignment="1">
      <alignment horizontal="center"/>
    </xf>
    <xf numFmtId="173" fontId="50" fillId="0" borderId="52" xfId="0" applyNumberFormat="1" applyFont="1" applyBorder="1" applyAlignment="1">
      <alignment horizontal="left"/>
    </xf>
    <xf numFmtId="173" fontId="50" fillId="0" borderId="52" xfId="0" applyNumberFormat="1" applyFont="1" applyBorder="1" applyAlignment="1">
      <alignment horizontal="center"/>
    </xf>
    <xf numFmtId="164" fontId="50" fillId="0" borderId="52" xfId="0" applyNumberFormat="1" applyFont="1" applyBorder="1" applyAlignment="1">
      <alignment horizontal="center"/>
    </xf>
    <xf numFmtId="173" fontId="50" fillId="0" borderId="53" xfId="0" applyNumberFormat="1" applyFont="1" applyBorder="1" applyAlignment="1">
      <alignment horizontal="left"/>
    </xf>
    <xf numFmtId="173" fontId="50" fillId="0" borderId="53" xfId="0" applyNumberFormat="1" applyFont="1" applyBorder="1" applyAlignment="1">
      <alignment horizontal="center"/>
    </xf>
    <xf numFmtId="172" fontId="51" fillId="0" borderId="54" xfId="0" applyNumberFormat="1" applyFont="1" applyBorder="1" applyAlignment="1">
      <alignment horizontal="center"/>
    </xf>
    <xf numFmtId="173" fontId="50" fillId="4" borderId="51" xfId="0" applyNumberFormat="1" applyFont="1" applyFill="1" applyBorder="1" applyAlignment="1">
      <alignment horizontal="center"/>
    </xf>
    <xf numFmtId="173" fontId="50" fillId="4" borderId="52" xfId="0" applyNumberFormat="1" applyFont="1" applyFill="1" applyBorder="1" applyAlignment="1">
      <alignment horizontal="left"/>
    </xf>
    <xf numFmtId="173" fontId="50" fillId="4" borderId="55" xfId="0" applyNumberFormat="1" applyFont="1" applyFill="1" applyBorder="1" applyAlignment="1">
      <alignment horizontal="center"/>
    </xf>
    <xf numFmtId="164" fontId="50" fillId="4" borderId="55" xfId="0" applyNumberFormat="1" applyFont="1" applyFill="1" applyBorder="1" applyAlignment="1">
      <alignment horizontal="center"/>
    </xf>
    <xf numFmtId="173" fontId="50" fillId="4" borderId="48" xfId="0" applyNumberFormat="1" applyFont="1" applyFill="1" applyBorder="1" applyAlignment="1">
      <alignment horizontal="left"/>
    </xf>
    <xf numFmtId="172" fontId="51" fillId="4" borderId="2" xfId="0" applyNumberFormat="1" applyFont="1" applyFill="1" applyBorder="1" applyAlignment="1">
      <alignment horizontal="center"/>
    </xf>
    <xf numFmtId="164" fontId="54" fillId="0" borderId="0" xfId="0" applyFont="1" applyAlignment="1">
      <alignment/>
    </xf>
    <xf numFmtId="166" fontId="0" fillId="0" borderId="0" xfId="0" applyNumberFormat="1" applyAlignment="1">
      <alignment/>
    </xf>
    <xf numFmtId="173" fontId="50" fillId="0" borderId="56" xfId="0" applyNumberFormat="1" applyFont="1" applyFill="1" applyBorder="1" applyAlignment="1">
      <alignment horizontal="center"/>
    </xf>
    <xf numFmtId="173" fontId="50" fillId="0" borderId="57" xfId="0" applyNumberFormat="1" applyFont="1" applyFill="1" applyBorder="1" applyAlignment="1">
      <alignment horizontal="left"/>
    </xf>
    <xf numFmtId="173" fontId="50" fillId="0" borderId="58" xfId="0" applyNumberFormat="1" applyFont="1" applyFill="1" applyBorder="1" applyAlignment="1">
      <alignment horizontal="center"/>
    </xf>
    <xf numFmtId="173" fontId="50" fillId="0" borderId="59" xfId="0" applyNumberFormat="1" applyFont="1" applyFill="1" applyBorder="1" applyAlignment="1">
      <alignment horizontal="center"/>
    </xf>
    <xf numFmtId="173" fontId="50" fillId="0" borderId="60" xfId="0" applyNumberFormat="1" applyFont="1" applyFill="1" applyBorder="1" applyAlignment="1">
      <alignment horizontal="center"/>
    </xf>
    <xf numFmtId="168" fontId="50" fillId="15" borderId="57" xfId="0" applyNumberFormat="1" applyFont="1" applyFill="1" applyBorder="1" applyAlignment="1">
      <alignment horizontal="center"/>
    </xf>
    <xf numFmtId="168" fontId="52" fillId="15" borderId="57" xfId="0" applyNumberFormat="1" applyFont="1" applyFill="1" applyBorder="1" applyAlignment="1">
      <alignment horizontal="center"/>
    </xf>
    <xf numFmtId="168" fontId="53" fillId="4" borderId="61" xfId="0" applyNumberFormat="1" applyFont="1" applyFill="1" applyBorder="1" applyAlignment="1">
      <alignment horizontal="center"/>
    </xf>
    <xf numFmtId="164" fontId="55" fillId="0" borderId="0" xfId="0" applyFont="1" applyAlignment="1">
      <alignment/>
    </xf>
    <xf numFmtId="164" fontId="0" fillId="0" borderId="0" xfId="0" applyNumberFormat="1" applyFont="1" applyAlignment="1">
      <alignment/>
    </xf>
    <xf numFmtId="164" fontId="56" fillId="0" borderId="0" xfId="0" applyFont="1" applyAlignment="1">
      <alignment/>
    </xf>
    <xf numFmtId="164" fontId="5" fillId="0" borderId="0" xfId="0" applyFont="1" applyAlignment="1">
      <alignment/>
    </xf>
    <xf numFmtId="164" fontId="57" fillId="0" borderId="0" xfId="0" applyFont="1" applyAlignment="1">
      <alignment horizontal="center"/>
    </xf>
    <xf numFmtId="164" fontId="57" fillId="0" borderId="0" xfId="0" applyFont="1" applyAlignment="1">
      <alignment horizontal="left"/>
    </xf>
    <xf numFmtId="164" fontId="57" fillId="0" borderId="0" xfId="0" applyFont="1" applyAlignment="1">
      <alignment/>
    </xf>
    <xf numFmtId="164" fontId="58" fillId="16" borderId="30" xfId="0" applyFont="1" applyFill="1" applyBorder="1" applyAlignment="1">
      <alignment horizontal="center" vertical="center" wrapText="1"/>
    </xf>
    <xf numFmtId="164" fontId="58" fillId="16" borderId="62" xfId="0" applyFont="1" applyFill="1" applyBorder="1" applyAlignment="1">
      <alignment horizontal="center" vertical="center" wrapText="1"/>
    </xf>
    <xf numFmtId="164" fontId="58" fillId="16" borderId="32" xfId="0" applyFont="1" applyFill="1" applyBorder="1" applyAlignment="1">
      <alignment horizontal="center" vertical="center" wrapText="1"/>
    </xf>
    <xf numFmtId="168" fontId="63" fillId="16" borderId="62" xfId="0" applyNumberFormat="1" applyFont="1" applyFill="1" applyBorder="1" applyAlignment="1">
      <alignment horizontal="center" vertical="center" wrapText="1"/>
    </xf>
    <xf numFmtId="168" fontId="64" fillId="16" borderId="63" xfId="0" applyNumberFormat="1" applyFont="1" applyFill="1" applyBorder="1" applyAlignment="1">
      <alignment horizontal="center" vertical="center" wrapText="1"/>
    </xf>
    <xf numFmtId="164" fontId="58" fillId="16" borderId="64" xfId="0" applyFont="1" applyFill="1" applyBorder="1" applyAlignment="1">
      <alignment horizontal="center" vertical="center" wrapText="1"/>
    </xf>
    <xf numFmtId="164" fontId="18" fillId="0" borderId="36" xfId="0" applyNumberFormat="1" applyFont="1" applyBorder="1" applyAlignment="1">
      <alignment horizontal="center"/>
    </xf>
    <xf numFmtId="164" fontId="65" fillId="0" borderId="36" xfId="0" applyFont="1" applyBorder="1" applyAlignment="1">
      <alignment horizontal="center"/>
    </xf>
    <xf numFmtId="164" fontId="49" fillId="0" borderId="36" xfId="0" applyFont="1" applyBorder="1" applyAlignment="1">
      <alignment/>
    </xf>
    <xf numFmtId="164" fontId="0" fillId="0" borderId="36" xfId="0" applyBorder="1" applyAlignment="1">
      <alignment/>
    </xf>
    <xf numFmtId="164" fontId="49" fillId="0" borderId="40" xfId="0" applyNumberFormat="1" applyFont="1" applyBorder="1" applyAlignment="1">
      <alignment horizontal="center"/>
    </xf>
    <xf numFmtId="164" fontId="49" fillId="0" borderId="65" xfId="0" applyFont="1" applyBorder="1" applyAlignment="1">
      <alignment horizontal="center"/>
    </xf>
    <xf numFmtId="164" fontId="49" fillId="0" borderId="66" xfId="0" applyFont="1" applyBorder="1" applyAlignment="1">
      <alignment horizontal="center"/>
    </xf>
    <xf numFmtId="172" fontId="50" fillId="4" borderId="46" xfId="0" applyNumberFormat="1" applyFont="1" applyFill="1" applyBorder="1" applyAlignment="1">
      <alignment horizontal="center"/>
    </xf>
    <xf numFmtId="168" fontId="50" fillId="17" borderId="67" xfId="0" applyNumberFormat="1" applyFont="1" applyFill="1" applyBorder="1" applyAlignment="1">
      <alignment horizontal="center"/>
    </xf>
    <xf numFmtId="168" fontId="50" fillId="17" borderId="42" xfId="0" applyNumberFormat="1" applyFont="1" applyFill="1" applyBorder="1" applyAlignment="1">
      <alignment horizontal="center"/>
    </xf>
    <xf numFmtId="168" fontId="50" fillId="17" borderId="68" xfId="0" applyNumberFormat="1" applyFont="1" applyFill="1" applyBorder="1" applyAlignment="1">
      <alignment horizontal="center"/>
    </xf>
    <xf numFmtId="168" fontId="53" fillId="4" borderId="69" xfId="0" applyNumberFormat="1" applyFont="1" applyFill="1" applyBorder="1" applyAlignment="1">
      <alignment horizontal="center"/>
    </xf>
    <xf numFmtId="172" fontId="50" fillId="0" borderId="52" xfId="0" applyNumberFormat="1" applyFont="1" applyBorder="1" applyAlignment="1">
      <alignment horizontal="center"/>
    </xf>
    <xf numFmtId="168" fontId="50" fillId="17" borderId="52" xfId="0" applyNumberFormat="1" applyFont="1" applyFill="1" applyBorder="1" applyAlignment="1">
      <alignment horizontal="center"/>
    </xf>
    <xf numFmtId="168" fontId="50" fillId="17" borderId="70" xfId="0" applyNumberFormat="1" applyFont="1" applyFill="1" applyBorder="1" applyAlignment="1">
      <alignment horizontal="center"/>
    </xf>
    <xf numFmtId="172" fontId="50" fillId="4" borderId="55" xfId="0" applyNumberFormat="1" applyFont="1" applyFill="1" applyBorder="1" applyAlignment="1">
      <alignment horizontal="center"/>
    </xf>
    <xf numFmtId="173" fontId="50" fillId="4" borderId="55" xfId="0" applyNumberFormat="1" applyFont="1" applyFill="1" applyBorder="1" applyAlignment="1">
      <alignment horizontal="left"/>
    </xf>
    <xf numFmtId="164" fontId="50" fillId="0" borderId="58" xfId="0" applyNumberFormat="1" applyFont="1" applyFill="1" applyBorder="1" applyAlignment="1">
      <alignment horizontal="center"/>
    </xf>
    <xf numFmtId="173" fontId="50" fillId="0" borderId="59" xfId="0" applyNumberFormat="1" applyFont="1" applyFill="1" applyBorder="1" applyAlignment="1">
      <alignment horizontal="left"/>
    </xf>
    <xf numFmtId="173" fontId="50" fillId="0" borderId="58" xfId="0" applyNumberFormat="1" applyFont="1" applyFill="1" applyBorder="1" applyAlignment="1">
      <alignment horizontal="left"/>
    </xf>
    <xf numFmtId="168" fontId="50" fillId="17" borderId="71" xfId="0" applyNumberFormat="1" applyFont="1" applyFill="1" applyBorder="1" applyAlignment="1">
      <alignment horizontal="center"/>
    </xf>
    <xf numFmtId="168" fontId="50" fillId="17" borderId="57" xfId="0" applyNumberFormat="1" applyFont="1" applyFill="1" applyBorder="1" applyAlignment="1">
      <alignment horizontal="center"/>
    </xf>
    <xf numFmtId="168" fontId="50" fillId="17" borderId="72" xfId="0" applyNumberFormat="1" applyFont="1" applyFill="1" applyBorder="1" applyAlignment="1">
      <alignment horizontal="center"/>
    </xf>
    <xf numFmtId="168" fontId="53" fillId="4" borderId="73" xfId="0" applyNumberFormat="1" applyFont="1" applyFill="1" applyBorder="1" applyAlignment="1">
      <alignment horizontal="center"/>
    </xf>
  </cellXfs>
  <cellStyles count="16">
    <cellStyle name="Normal" xfId="0"/>
    <cellStyle name="Comma" xfId="15"/>
    <cellStyle name="Comma [0]" xfId="16"/>
    <cellStyle name="Currency" xfId="17"/>
    <cellStyle name="Currency [0]" xfId="18"/>
    <cellStyle name="Percent" xfId="19"/>
    <cellStyle name="Hyperlink" xfId="20"/>
    <cellStyle name="Azul" xfId="21"/>
    <cellStyle name="Azul Negrito" xfId="22"/>
    <cellStyle name="Laranja" xfId="23"/>
    <cellStyle name="Sem título1" xfId="24"/>
    <cellStyle name="Sem título2" xfId="25"/>
    <cellStyle name="Sem título3" xfId="26"/>
    <cellStyle name="Verde Sem Negrito" xfId="27"/>
    <cellStyle name="Vermelho" xfId="28"/>
    <cellStyle name="Vermelhor Sem Negrito" xfId="29"/>
  </cellStyles>
  <dxfs count="9">
    <dxf>
      <font>
        <b val="0"/>
        <sz val="11"/>
        <color rgb="FF000000"/>
      </font>
      <border/>
    </dxf>
    <dxf>
      <font>
        <b/>
        <i val="0"/>
        <sz val="11"/>
        <color rgb="FFFFFF99"/>
      </font>
      <fill>
        <patternFill patternType="solid">
          <fgColor rgb="FF000080"/>
          <bgColor rgb="FF0000FF"/>
        </patternFill>
      </fill>
      <border/>
    </dxf>
    <dxf>
      <font>
        <b/>
        <i val="0"/>
        <sz val="11"/>
        <color rgb="FFFF3333"/>
      </font>
      <border/>
    </dxf>
    <dxf>
      <font>
        <b val="0"/>
        <sz val="11"/>
        <color rgb="FFFF3333"/>
      </font>
      <border/>
    </dxf>
    <dxf>
      <font>
        <b val="0"/>
        <sz val="11"/>
        <color rgb="FFFF6600"/>
      </font>
      <border/>
    </dxf>
    <dxf>
      <font>
        <b val="0"/>
        <sz val="11"/>
        <color rgb="FF00CC00"/>
      </font>
      <border/>
    </dxf>
    <dxf>
      <font>
        <b/>
        <i val="0"/>
        <sz val="12"/>
        <color rgb="FF3333FF"/>
      </font>
      <border/>
    </dxf>
    <dxf>
      <font>
        <b/>
        <i val="0"/>
        <sz val="11"/>
        <color rgb="FFFF0000"/>
      </font>
      <border/>
    </dxf>
    <dxf>
      <font>
        <b/>
        <i val="0"/>
        <sz val="11"/>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66"/>
      <rgbColor rgb="00009900"/>
      <rgbColor rgb="00800080"/>
      <rgbColor rgb="00009933"/>
      <rgbColor rgb="00C0C0C0"/>
      <rgbColor rgb="00999999"/>
      <rgbColor rgb="00B2B2B2"/>
      <rgbColor rgb="00FF3333"/>
      <rgbColor rgb="00FFFFCC"/>
      <rgbColor rgb="00CCFFFF"/>
      <rgbColor rgb="00660066"/>
      <rgbColor rgb="00FF420E"/>
      <rgbColor rgb="000066CC"/>
      <rgbColor rgb="00CCCCFF"/>
      <rgbColor rgb="00000080"/>
      <rgbColor rgb="00FF00FF"/>
      <rgbColor rgb="00CCFF00"/>
      <rgbColor rgb="0000FFFF"/>
      <rgbColor rgb="006600FF"/>
      <rgbColor rgb="00661900"/>
      <rgbColor rgb="00006633"/>
      <rgbColor rgb="003333FF"/>
      <rgbColor rgb="0000CCFF"/>
      <rgbColor rgb="00CCFFFF"/>
      <rgbColor rgb="00CCFFCC"/>
      <rgbColor rgb="00FFFF99"/>
      <rgbColor rgb="00B3B3B3"/>
      <rgbColor rgb="00FF99CC"/>
      <rgbColor rgb="00CC99FF"/>
      <rgbColor rgb="00FFCC99"/>
      <rgbColor rgb="006666FF"/>
      <rgbColor rgb="0066FFFF"/>
      <rgbColor rgb="0099CC00"/>
      <rgbColor rgb="00FFD320"/>
      <rgbColor rgb="00FF9900"/>
      <rgbColor rgb="00FF6600"/>
      <rgbColor rgb="00666666"/>
      <rgbColor rgb="00969696"/>
      <rgbColor rgb="00004586"/>
      <rgbColor rgb="00579D1C"/>
      <rgbColor rgb="00003300"/>
      <rgbColor rgb="00333300"/>
      <rgbColor rgb="0066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Faltas - Notas x Aluno</a:t>
            </a:r>
          </a:p>
        </c:rich>
      </c:tx>
      <c:layout/>
      <c:spPr>
        <a:noFill/>
        <a:ln>
          <a:noFill/>
        </a:ln>
      </c:spPr>
    </c:title>
    <c:plotArea>
      <c:layout/>
      <c:lineChart>
        <c:grouping val="standard"/>
        <c:varyColors val="0"/>
        <c:ser>
          <c:idx val="0"/>
          <c:order val="0"/>
          <c:tx>
            <c:strRef>
              <c:f>'Faltas &amp; Notas Cálculo I'!$T$2:$T$3</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420E"/>
              </a:solidFill>
              <a:ln>
                <a:solidFill>
                  <a:srgbClr val="FF420E"/>
                </a:solidFill>
              </a:ln>
            </c:spPr>
          </c:marker>
          <c:val>
            <c:numRef>
              <c:f>'Faltas &amp; Notas Cálculo I'!$T$4:$T$50</c:f>
              <c:numCache/>
            </c:numRef>
          </c:val>
          <c:smooth val="0"/>
        </c:ser>
        <c:ser>
          <c:idx val="1"/>
          <c:order val="1"/>
          <c:tx>
            <c:strRef>
              <c:f>'Faltas &amp; Notas Cálculo I'!$W$3</c:f>
            </c:strRef>
          </c:tx>
          <c:spPr>
            <a:ln w="381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0066"/>
                </a:solidFill>
              </a:ln>
            </c:spPr>
          </c:marker>
          <c:val>
            <c:numRef>
              <c:f>'Faltas &amp; Notas Cálculo I'!$W$4:$W$50</c:f>
            </c:numRef>
          </c:val>
          <c:smooth val="0"/>
        </c:ser>
        <c:ser>
          <c:idx val="2"/>
          <c:order val="2"/>
          <c:tx>
            <c:strRef>
              <c:f>'Faltas &amp; Notas Cálculo I'!$X$3</c:f>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'Faltas &amp; Notas Cálculo I'!$X$4:$X$50</c:f>
            </c:numRef>
          </c:val>
          <c:smooth val="0"/>
        </c:ser>
        <c:ser>
          <c:idx val="3"/>
          <c:order val="3"/>
          <c:tx>
            <c:strRef>
              <c:f>'Faltas &amp; Notas Cálculo I'!$V$2:$V$3</c:f>
            </c:strRef>
          </c:tx>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579D1C"/>
              </a:solidFill>
              <a:ln>
                <a:solidFill>
                  <a:srgbClr val="579D1C"/>
                </a:solidFill>
              </a:ln>
            </c:spPr>
          </c:marker>
          <c:val>
            <c:numRef>
              <c:f>'Faltas &amp; Notas Cálculo I'!$V$4:$V$50</c:f>
            </c:numRef>
          </c:val>
          <c:smooth val="0"/>
        </c:ser>
        <c:marker val="1"/>
        <c:axId val="63289409"/>
        <c:axId val="32733770"/>
      </c:lineChart>
      <c:dateAx>
        <c:axId val="6328940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defRPr>
            </a:pPr>
          </a:p>
        </c:txPr>
        <c:crossAx val="32733770"/>
        <c:crossesAt val="0"/>
        <c:auto val="0"/>
        <c:noMultiLvlLbl val="0"/>
      </c:dateAx>
      <c:valAx>
        <c:axId val="32733770"/>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defRPr>
            </a:pPr>
          </a:p>
        </c:txPr>
        <c:crossAx val="63289409"/>
        <c:crossesAt val="1"/>
        <c:crossBetween val="midCat"/>
        <c:dispUnits/>
      </c:valAx>
      <c:spPr>
        <a:noFill/>
        <a:ln w="3175">
          <a:solidFill>
            <a:srgbClr val="B3B3B3"/>
          </a:solidFill>
        </a:ln>
      </c:spPr>
    </c:plotArea>
    <c:legend>
      <c:legendPos val="b"/>
      <c:layout/>
      <c:overlay val="0"/>
      <c:spPr>
        <a:noFill/>
        <a:ln w="3175">
          <a:noFill/>
        </a:ln>
      </c:spPr>
      <c:txPr>
        <a:bodyPr vert="horz" rot="0"/>
        <a:lstStyle/>
        <a:p>
          <a:pPr>
            <a:defRPr lang="en-US" cap="none" sz="1000" b="0" i="0" u="none" baseline="0">
              <a:solidFill>
                <a:srgbClr val="000000"/>
              </a:solidFill>
            </a:defRPr>
          </a:pPr>
        </a:p>
      </c:txPr>
    </c:legend>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Eficiência</a:t>
            </a:r>
          </a:p>
        </c:rich>
      </c:tx>
      <c:layout/>
      <c:spPr>
        <a:noFill/>
        <a:ln>
          <a:noFill/>
        </a:ln>
      </c:spPr>
    </c:title>
    <c:plotArea>
      <c:layout/>
      <c:doughnutChart>
        <c:varyColors val="1"/>
        <c:ser>
          <c:idx val="0"/>
          <c:order val="0"/>
          <c:spPr>
            <a:solidFill>
              <a:srgbClr val="004586"/>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dLbls>
            <c:numFmt formatCode="General" sourceLinked="1"/>
            <c:spPr>
              <a:noFill/>
              <a:ln>
                <a:noFill/>
              </a:ln>
            </c:spPr>
            <c:txPr>
              <a:bodyPr vert="horz" rot="0" anchor="ctr"/>
              <a:lstStyle/>
              <a:p>
                <a:pPr algn="ctr">
                  <a:defRPr lang="en-US" cap="none" sz="1100" b="0" i="0" u="none" baseline="0">
                    <a:solidFill>
                      <a:srgbClr val="000000"/>
                    </a:solidFill>
                  </a:defRPr>
                </a:pPr>
              </a:p>
            </c:txPr>
            <c:showLegendKey val="0"/>
            <c:showVal val="1"/>
            <c:showBubbleSize val="0"/>
            <c:showCatName val="0"/>
            <c:showSerName val="0"/>
            <c:showLeaderLines val="0"/>
            <c:showPercent val="1"/>
            <c:separator>
</c:separator>
          </c:dLbls>
          <c:cat>
            <c:strRef>
              <c:f>'Faltas &amp; Notas Cálculo I'!$S$53:$U$53</c:f>
              <c:strCache/>
            </c:strRef>
          </c:cat>
          <c:val>
            <c:numRef>
              <c:f>'Faltas &amp; Notas Cálculo I'!$S$54:$U$54</c:f>
              <c:numCache/>
            </c:numRef>
          </c:val>
        </c:ser>
        <c:ser>
          <c:idx val="1"/>
          <c:order val="1"/>
          <c:spPr>
            <a:solidFill>
              <a:srgbClr val="FF420E"/>
            </a:soli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dLbls>
            <c:numFmt formatCode="General" sourceLinked="1"/>
            <c:spPr>
              <a:noFill/>
              <a:ln>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LeaderLines val="0"/>
            <c:showPercent val="1"/>
            <c:separator>
</c:separator>
          </c:dLbls>
          <c:cat>
            <c:strRef>
              <c:f>'Faltas &amp; Notas Cálculo I'!$S$53:$U$53</c:f>
              <c:strCache/>
            </c:strRef>
          </c:cat>
          <c:val>
            <c:numRef>
              <c:f>'Faltas &amp; Notas Cálculo I'!$S$55:$U$55</c:f>
              <c:numCache/>
            </c:numRef>
          </c:val>
        </c:ser>
        <c:holeSize val="50"/>
      </c:doughnutChart>
      <c:spPr>
        <a:noFill/>
        <a:ln w="3175">
          <a:solidFill>
            <a:srgbClr val="B3B3B3"/>
          </a:solidFill>
        </a:ln>
      </c:spPr>
    </c:plotArea>
    <c:legend>
      <c:legendPos val="r"/>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47625</xdr:rowOff>
    </xdr:from>
    <xdr:to>
      <xdr:col>76</xdr:col>
      <xdr:colOff>38100</xdr:colOff>
      <xdr:row>88</xdr:row>
      <xdr:rowOff>95250</xdr:rowOff>
    </xdr:to>
    <xdr:graphicFrame>
      <xdr:nvGraphicFramePr>
        <xdr:cNvPr id="1" name="Chart 8"/>
        <xdr:cNvGraphicFramePr/>
      </xdr:nvGraphicFramePr>
      <xdr:xfrm>
        <a:off x="295275" y="10687050"/>
        <a:ext cx="22888575" cy="6143625"/>
      </xdr:xfrm>
      <a:graphic>
        <a:graphicData uri="http://schemas.openxmlformats.org/drawingml/2006/chart">
          <c:chart xmlns:c="http://schemas.openxmlformats.org/drawingml/2006/chart" r:id="rId1"/>
        </a:graphicData>
      </a:graphic>
    </xdr:graphicFrame>
    <xdr:clientData/>
  </xdr:twoCellAnchor>
  <xdr:twoCellAnchor>
    <xdr:from>
      <xdr:col>2</xdr:col>
      <xdr:colOff>561975</xdr:colOff>
      <xdr:row>90</xdr:row>
      <xdr:rowOff>66675</xdr:rowOff>
    </xdr:from>
    <xdr:to>
      <xdr:col>40</xdr:col>
      <xdr:colOff>238125</xdr:colOff>
      <xdr:row>112</xdr:row>
      <xdr:rowOff>19050</xdr:rowOff>
    </xdr:to>
    <xdr:graphicFrame>
      <xdr:nvGraphicFramePr>
        <xdr:cNvPr id="2" name="Chart 9"/>
        <xdr:cNvGraphicFramePr/>
      </xdr:nvGraphicFramePr>
      <xdr:xfrm>
        <a:off x="885825" y="17183100"/>
        <a:ext cx="12649200" cy="4143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2:T156"/>
  <sheetViews>
    <sheetView zoomScale="65" zoomScaleNormal="65" workbookViewId="0" topLeftCell="A4">
      <pane ySplit="855" topLeftCell="A1" activePane="bottomLeft" state="split"/>
      <selection pane="topLeft" activeCell="A4" sqref="A4"/>
      <selection pane="bottomLeft" activeCell="J28" sqref="J28"/>
    </sheetView>
  </sheetViews>
  <sheetFormatPr defaultColWidth="9.140625" defaultRowHeight="15"/>
  <cols>
    <col min="1" max="1" width="3.00390625" style="1" customWidth="1"/>
    <col min="2" max="2" width="10.7109375" style="2" customWidth="1"/>
    <col min="3" max="8" width="10.7109375" style="3" customWidth="1"/>
    <col min="9" max="9" width="3.57421875" style="3" customWidth="1"/>
    <col min="10" max="10" width="9.140625" style="2" customWidth="1"/>
    <col min="11" max="11" width="14.140625" style="2" customWidth="1"/>
    <col min="12" max="13" width="9.140625" style="2" customWidth="1"/>
    <col min="14" max="14" width="9.8515625" style="2" customWidth="1"/>
    <col min="15" max="16384" width="9.140625" style="2" customWidth="1"/>
  </cols>
  <sheetData>
    <row r="1" ht="12.75"/>
    <row r="2" spans="2:15" ht="15">
      <c r="B2" s="4" t="s">
        <v>0</v>
      </c>
      <c r="C2" s="4"/>
      <c r="D2" s="4"/>
      <c r="E2" s="4"/>
      <c r="F2" s="4"/>
      <c r="G2" s="4"/>
      <c r="H2" s="4"/>
      <c r="J2" s="5"/>
      <c r="K2" s="6"/>
      <c r="L2" s="7"/>
      <c r="M2" s="6"/>
      <c r="N2" s="8"/>
      <c r="O2" s="9"/>
    </row>
    <row r="3" spans="2:8" ht="12.75">
      <c r="B3" s="4"/>
      <c r="C3" s="4"/>
      <c r="D3" s="4"/>
      <c r="E3" s="4"/>
      <c r="F3" s="4"/>
      <c r="G3" s="4"/>
      <c r="H3" s="4"/>
    </row>
    <row r="4" spans="2:15" ht="12.75">
      <c r="B4" s="10" t="s">
        <v>1</v>
      </c>
      <c r="C4" s="11" t="s">
        <v>2</v>
      </c>
      <c r="D4" s="10" t="s">
        <v>3</v>
      </c>
      <c r="E4" s="11" t="s">
        <v>4</v>
      </c>
      <c r="F4" s="10" t="s">
        <v>5</v>
      </c>
      <c r="G4" s="11" t="s">
        <v>6</v>
      </c>
      <c r="H4" s="10" t="s">
        <v>7</v>
      </c>
      <c r="J4" s="12" t="s">
        <v>8</v>
      </c>
      <c r="K4" s="13" t="s">
        <v>9</v>
      </c>
      <c r="L4" s="14" t="s">
        <v>10</v>
      </c>
      <c r="M4" s="14"/>
      <c r="N4" s="14"/>
      <c r="O4" s="12" t="s">
        <v>11</v>
      </c>
    </row>
    <row r="5" spans="1:15" ht="12.75">
      <c r="A5" s="1">
        <v>1</v>
      </c>
      <c r="B5" s="15">
        <v>42624</v>
      </c>
      <c r="C5" s="16">
        <v>42625</v>
      </c>
      <c r="D5" s="17">
        <v>42626</v>
      </c>
      <c r="E5" s="16">
        <v>42627</v>
      </c>
      <c r="F5" s="17">
        <v>42628</v>
      </c>
      <c r="G5" s="16">
        <v>42629</v>
      </c>
      <c r="H5" s="18">
        <v>42630</v>
      </c>
      <c r="I5" s="3">
        <v>4</v>
      </c>
      <c r="J5" s="12" t="s">
        <v>11</v>
      </c>
      <c r="K5" s="19">
        <f ca="1">TODAY()</f>
        <v>42829</v>
      </c>
      <c r="L5" s="20">
        <f ca="1">HOUR(NOW())</f>
        <v>18</v>
      </c>
      <c r="M5" s="20">
        <f ca="1">MINUTE(NOW())</f>
        <v>0</v>
      </c>
      <c r="N5" s="20">
        <f ca="1">SECOND(NOW())</f>
        <v>14</v>
      </c>
      <c r="O5" s="12" t="s">
        <v>8</v>
      </c>
    </row>
    <row r="6" spans="1:19" ht="12.75">
      <c r="A6" s="1">
        <v>2</v>
      </c>
      <c r="B6" s="21">
        <v>42631</v>
      </c>
      <c r="C6" s="22">
        <v>42632</v>
      </c>
      <c r="D6" s="23">
        <v>42633</v>
      </c>
      <c r="E6" s="22">
        <v>42634</v>
      </c>
      <c r="F6" s="23">
        <v>42635</v>
      </c>
      <c r="G6" s="22">
        <v>42636</v>
      </c>
      <c r="H6" s="24">
        <v>42637</v>
      </c>
      <c r="I6" s="3">
        <v>6</v>
      </c>
      <c r="K6" s="25" t="s">
        <v>12</v>
      </c>
      <c r="L6" s="26" t="s">
        <v>13</v>
      </c>
      <c r="M6" s="26"/>
      <c r="N6" s="26"/>
      <c r="O6" s="26"/>
      <c r="P6" s="26"/>
      <c r="Q6" s="26" t="s">
        <v>14</v>
      </c>
      <c r="R6" s="26" t="s">
        <v>15</v>
      </c>
      <c r="S6" s="27"/>
    </row>
    <row r="7" spans="1:19" ht="12.75">
      <c r="A7" s="1">
        <v>3</v>
      </c>
      <c r="B7" s="21">
        <v>42638</v>
      </c>
      <c r="C7" s="22">
        <v>42639</v>
      </c>
      <c r="D7" s="23">
        <v>42640</v>
      </c>
      <c r="E7" s="22">
        <v>42641</v>
      </c>
      <c r="F7" s="23">
        <v>42642</v>
      </c>
      <c r="G7" s="22">
        <v>42643</v>
      </c>
      <c r="H7" s="24">
        <v>42644</v>
      </c>
      <c r="I7" s="3">
        <v>6</v>
      </c>
      <c r="K7" s="28" t="s">
        <v>16</v>
      </c>
      <c r="L7" s="29" t="s">
        <v>13</v>
      </c>
      <c r="M7" s="29"/>
      <c r="N7" s="29"/>
      <c r="O7" s="29"/>
      <c r="P7" s="29"/>
      <c r="Q7" s="29" t="s">
        <v>14</v>
      </c>
      <c r="R7" s="29" t="s">
        <v>15</v>
      </c>
      <c r="S7" s="30"/>
    </row>
    <row r="8" spans="1:19" ht="12.75">
      <c r="A8" s="1">
        <v>4</v>
      </c>
      <c r="B8" s="21">
        <v>42645</v>
      </c>
      <c r="C8" s="22">
        <v>42646</v>
      </c>
      <c r="D8" s="23">
        <v>42647</v>
      </c>
      <c r="E8" s="22">
        <v>42648</v>
      </c>
      <c r="F8" s="23">
        <v>42649</v>
      </c>
      <c r="G8" s="22">
        <v>42650</v>
      </c>
      <c r="H8" s="31">
        <v>42651</v>
      </c>
      <c r="I8" s="3">
        <v>8</v>
      </c>
      <c r="K8" s="32"/>
      <c r="L8" s="33"/>
      <c r="M8" s="33"/>
      <c r="N8" s="33"/>
      <c r="O8" s="33"/>
      <c r="P8" s="33"/>
      <c r="Q8" s="33"/>
      <c r="R8" s="33"/>
      <c r="S8" s="34"/>
    </row>
    <row r="9" spans="1:9" ht="12.75">
      <c r="A9" s="1">
        <v>5</v>
      </c>
      <c r="B9" s="21">
        <v>42652</v>
      </c>
      <c r="C9" s="35">
        <v>42653</v>
      </c>
      <c r="D9" s="23">
        <v>42654</v>
      </c>
      <c r="E9" s="36">
        <v>42655</v>
      </c>
      <c r="F9" s="23">
        <v>42656</v>
      </c>
      <c r="G9" s="35">
        <v>42657</v>
      </c>
      <c r="H9" s="24">
        <v>42658</v>
      </c>
      <c r="I9" s="3">
        <v>4</v>
      </c>
    </row>
    <row r="10" spans="1:20" ht="12.75">
      <c r="A10" s="1">
        <v>6</v>
      </c>
      <c r="B10" s="21">
        <v>42659</v>
      </c>
      <c r="C10" s="22">
        <v>42660</v>
      </c>
      <c r="D10" s="23">
        <v>42661</v>
      </c>
      <c r="E10" s="22">
        <v>42662</v>
      </c>
      <c r="F10" s="23">
        <v>42663</v>
      </c>
      <c r="G10" s="22">
        <v>42664</v>
      </c>
      <c r="H10" s="24">
        <v>42665</v>
      </c>
      <c r="I10" s="3">
        <v>6</v>
      </c>
      <c r="J10" s="37" t="s">
        <v>17</v>
      </c>
      <c r="K10" s="37"/>
      <c r="L10" s="37"/>
      <c r="M10" s="37"/>
      <c r="N10" s="37"/>
      <c r="O10" s="37"/>
      <c r="P10" s="37"/>
      <c r="Q10" s="37"/>
      <c r="R10" s="37"/>
      <c r="S10" s="37"/>
      <c r="T10" s="37"/>
    </row>
    <row r="11" spans="1:20" ht="12.75">
      <c r="A11" s="1">
        <v>7</v>
      </c>
      <c r="B11" s="21">
        <v>42666</v>
      </c>
      <c r="C11" s="22">
        <v>42667</v>
      </c>
      <c r="D11" s="23">
        <v>42668</v>
      </c>
      <c r="E11" s="22">
        <v>42669</v>
      </c>
      <c r="F11" s="23">
        <v>42670</v>
      </c>
      <c r="G11" s="38">
        <v>42671</v>
      </c>
      <c r="H11" s="39">
        <v>42672</v>
      </c>
      <c r="J11" s="40" t="s">
        <v>18</v>
      </c>
      <c r="K11" s="40"/>
      <c r="L11" s="40"/>
      <c r="M11" s="40"/>
      <c r="N11" s="40"/>
      <c r="O11" s="40"/>
      <c r="P11" s="40"/>
      <c r="Q11" s="40"/>
      <c r="R11" s="40"/>
      <c r="S11" s="40"/>
      <c r="T11" s="40"/>
    </row>
    <row r="12" spans="1:20" ht="12.75">
      <c r="A12" s="1">
        <v>8</v>
      </c>
      <c r="B12" s="41">
        <v>42673</v>
      </c>
      <c r="C12" s="42">
        <v>42674</v>
      </c>
      <c r="D12" s="42">
        <v>42675</v>
      </c>
      <c r="E12" s="38">
        <v>42676</v>
      </c>
      <c r="F12" s="42">
        <v>42677</v>
      </c>
      <c r="G12" s="42">
        <v>42678</v>
      </c>
      <c r="H12" s="39">
        <v>42679</v>
      </c>
      <c r="J12" s="43" t="s">
        <v>19</v>
      </c>
      <c r="K12" s="43"/>
      <c r="L12" s="43"/>
      <c r="M12" s="43"/>
      <c r="N12" s="43"/>
      <c r="O12" s="43"/>
      <c r="P12" s="43"/>
      <c r="Q12" s="43"/>
      <c r="R12" s="43"/>
      <c r="S12" s="43"/>
      <c r="T12" s="43"/>
    </row>
    <row r="13" spans="1:20" ht="12.75">
      <c r="A13" s="1">
        <v>9</v>
      </c>
      <c r="B13" s="41">
        <v>42680</v>
      </c>
      <c r="C13" s="42">
        <v>42681</v>
      </c>
      <c r="D13" s="42">
        <v>42682</v>
      </c>
      <c r="E13" s="42">
        <v>42683</v>
      </c>
      <c r="F13" s="42">
        <v>42684</v>
      </c>
      <c r="G13" s="42">
        <v>42685</v>
      </c>
      <c r="H13" s="39">
        <v>42686</v>
      </c>
      <c r="J13" s="44" t="s">
        <v>20</v>
      </c>
      <c r="K13" s="44"/>
      <c r="L13" s="44"/>
      <c r="M13" s="44"/>
      <c r="N13" s="44"/>
      <c r="O13" s="44"/>
      <c r="P13" s="44"/>
      <c r="Q13" s="44"/>
      <c r="R13" s="44"/>
      <c r="S13" s="44"/>
      <c r="T13" s="44"/>
    </row>
    <row r="14" spans="1:20" ht="12.75">
      <c r="A14" s="1">
        <v>10</v>
      </c>
      <c r="B14" s="41">
        <v>42687</v>
      </c>
      <c r="C14" s="38">
        <v>42688</v>
      </c>
      <c r="D14" s="38">
        <v>42689</v>
      </c>
      <c r="E14" s="42">
        <v>42690</v>
      </c>
      <c r="F14" s="42">
        <v>42691</v>
      </c>
      <c r="G14" s="42">
        <v>42692</v>
      </c>
      <c r="H14" s="39">
        <v>42693</v>
      </c>
      <c r="J14" s="45" t="s">
        <v>21</v>
      </c>
      <c r="K14" s="45"/>
      <c r="L14" s="45"/>
      <c r="M14" s="45"/>
      <c r="N14" s="45"/>
      <c r="O14" s="45"/>
      <c r="P14" s="45"/>
      <c r="Q14" s="45"/>
      <c r="R14" s="45"/>
      <c r="S14" s="45"/>
      <c r="T14" s="45"/>
    </row>
    <row r="15" spans="1:8" ht="12.75">
      <c r="A15" s="1">
        <v>11</v>
      </c>
      <c r="B15" s="41">
        <v>42694</v>
      </c>
      <c r="C15" s="42">
        <v>42695</v>
      </c>
      <c r="D15" s="42">
        <v>42696</v>
      </c>
      <c r="E15" s="42">
        <v>42697</v>
      </c>
      <c r="F15" s="42">
        <v>42698</v>
      </c>
      <c r="G15" s="42">
        <v>42699</v>
      </c>
      <c r="H15" s="39">
        <v>42700</v>
      </c>
    </row>
    <row r="16" spans="1:8" ht="14.25" customHeight="1">
      <c r="A16" s="1">
        <v>12</v>
      </c>
      <c r="B16" s="41">
        <v>42701</v>
      </c>
      <c r="C16" s="42">
        <v>42702</v>
      </c>
      <c r="D16" s="42">
        <v>42703</v>
      </c>
      <c r="E16" s="42">
        <v>42704</v>
      </c>
      <c r="F16" s="42">
        <v>42705</v>
      </c>
      <c r="G16" s="42">
        <v>42706</v>
      </c>
      <c r="H16" s="39">
        <v>42707</v>
      </c>
    </row>
    <row r="17" spans="1:20" ht="12.75">
      <c r="A17" s="1">
        <v>13</v>
      </c>
      <c r="B17" s="41">
        <v>42708</v>
      </c>
      <c r="C17" s="42">
        <v>42709</v>
      </c>
      <c r="D17" s="42">
        <v>42710</v>
      </c>
      <c r="E17" s="42">
        <v>42711</v>
      </c>
      <c r="F17" s="38">
        <v>42712</v>
      </c>
      <c r="G17" s="42">
        <v>42713</v>
      </c>
      <c r="H17" s="39">
        <v>42714</v>
      </c>
      <c r="J17" s="46" t="s">
        <v>22</v>
      </c>
      <c r="K17" s="46"/>
      <c r="L17" s="46"/>
      <c r="M17" s="46"/>
      <c r="N17" s="46"/>
      <c r="O17" s="46"/>
      <c r="P17" s="46"/>
      <c r="Q17" s="46"/>
      <c r="R17" s="46"/>
      <c r="S17" s="46"/>
      <c r="T17" s="46"/>
    </row>
    <row r="18" spans="1:20" ht="13.5" customHeight="1">
      <c r="A18" s="1">
        <v>14</v>
      </c>
      <c r="B18" s="41">
        <v>42715</v>
      </c>
      <c r="C18" s="42">
        <v>42716</v>
      </c>
      <c r="D18" s="42">
        <v>42717</v>
      </c>
      <c r="E18" s="42">
        <v>42718</v>
      </c>
      <c r="F18" s="42">
        <v>42719</v>
      </c>
      <c r="G18" s="42">
        <v>42720</v>
      </c>
      <c r="H18" s="39">
        <v>42721</v>
      </c>
      <c r="J18" s="47" t="s">
        <v>23</v>
      </c>
      <c r="K18" s="48"/>
      <c r="L18" s="49"/>
      <c r="M18" s="48"/>
      <c r="N18" s="48"/>
      <c r="O18" s="48"/>
      <c r="P18" s="48"/>
      <c r="Q18" s="48"/>
      <c r="R18" s="48"/>
      <c r="S18" s="48"/>
      <c r="T18" s="50"/>
    </row>
    <row r="19" spans="1:20" ht="12.75" customHeight="1">
      <c r="A19" s="1">
        <v>15</v>
      </c>
      <c r="B19" s="41">
        <v>42722</v>
      </c>
      <c r="C19" s="42">
        <v>42723</v>
      </c>
      <c r="D19" s="42">
        <v>42724</v>
      </c>
      <c r="E19" s="42">
        <v>42725</v>
      </c>
      <c r="F19" s="42">
        <v>42726</v>
      </c>
      <c r="G19" s="38">
        <v>42727</v>
      </c>
      <c r="H19" s="39">
        <v>42728</v>
      </c>
      <c r="J19" s="51" t="s">
        <v>24</v>
      </c>
      <c r="K19" s="51"/>
      <c r="L19" s="51"/>
      <c r="M19" s="51"/>
      <c r="N19" s="51"/>
      <c r="O19" s="51"/>
      <c r="P19" s="51"/>
      <c r="Q19" s="51"/>
      <c r="R19" s="51"/>
      <c r="S19" s="51"/>
      <c r="T19" s="51"/>
    </row>
    <row r="20" spans="1:20" ht="12.75">
      <c r="A20" s="1">
        <v>16</v>
      </c>
      <c r="B20" s="41">
        <v>42729</v>
      </c>
      <c r="C20" s="38">
        <v>42730</v>
      </c>
      <c r="D20" s="38">
        <v>42731</v>
      </c>
      <c r="E20" s="38">
        <v>42732</v>
      </c>
      <c r="F20" s="38">
        <v>42733</v>
      </c>
      <c r="G20" s="38">
        <v>42734</v>
      </c>
      <c r="H20" s="39">
        <v>42735</v>
      </c>
      <c r="J20" s="51"/>
      <c r="K20" s="51"/>
      <c r="L20" s="51"/>
      <c r="M20" s="51"/>
      <c r="N20" s="51"/>
      <c r="O20" s="51"/>
      <c r="P20" s="51"/>
      <c r="Q20" s="51"/>
      <c r="R20" s="51"/>
      <c r="S20" s="51"/>
      <c r="T20" s="51"/>
    </row>
    <row r="21" spans="1:20" ht="12.75" customHeight="1">
      <c r="A21" s="1">
        <v>17</v>
      </c>
      <c r="B21" s="41">
        <v>42736</v>
      </c>
      <c r="C21" s="38">
        <v>42737</v>
      </c>
      <c r="D21" s="38">
        <v>42738</v>
      </c>
      <c r="E21" s="38">
        <v>42739</v>
      </c>
      <c r="F21" s="38">
        <v>42740</v>
      </c>
      <c r="G21" s="38">
        <v>42741</v>
      </c>
      <c r="H21" s="39">
        <v>42742</v>
      </c>
      <c r="J21" s="52" t="s">
        <v>25</v>
      </c>
      <c r="K21" s="52"/>
      <c r="L21" s="52"/>
      <c r="M21" s="52"/>
      <c r="N21" s="52"/>
      <c r="O21" s="52"/>
      <c r="P21" s="52"/>
      <c r="Q21" s="52"/>
      <c r="R21" s="52"/>
      <c r="S21" s="52"/>
      <c r="T21" s="52"/>
    </row>
    <row r="22" spans="1:20" ht="12.75">
      <c r="A22" s="1">
        <v>18</v>
      </c>
      <c r="B22" s="41">
        <v>42743</v>
      </c>
      <c r="C22" s="38">
        <v>42744</v>
      </c>
      <c r="D22" s="38">
        <v>42745</v>
      </c>
      <c r="E22" s="38">
        <v>42746</v>
      </c>
      <c r="F22" s="38">
        <v>42747</v>
      </c>
      <c r="G22" s="38">
        <v>42748</v>
      </c>
      <c r="H22" s="39">
        <v>42749</v>
      </c>
      <c r="J22" s="52"/>
      <c r="K22" s="52"/>
      <c r="L22" s="52"/>
      <c r="M22" s="52"/>
      <c r="N22" s="52"/>
      <c r="O22" s="52"/>
      <c r="P22" s="52"/>
      <c r="Q22" s="52"/>
      <c r="R22" s="52"/>
      <c r="S22" s="52"/>
      <c r="T22" s="52"/>
    </row>
    <row r="23" spans="1:20" ht="12.75" customHeight="1">
      <c r="A23" s="1">
        <v>19</v>
      </c>
      <c r="B23" s="41">
        <v>42750</v>
      </c>
      <c r="C23" s="22">
        <v>42751</v>
      </c>
      <c r="D23" s="23">
        <v>42752</v>
      </c>
      <c r="E23" s="22">
        <v>42753</v>
      </c>
      <c r="F23" s="23">
        <v>42754</v>
      </c>
      <c r="G23" s="22">
        <v>42755</v>
      </c>
      <c r="H23" s="24">
        <v>42756</v>
      </c>
      <c r="I23" s="3">
        <v>6</v>
      </c>
      <c r="J23" s="53" t="s">
        <v>26</v>
      </c>
      <c r="K23" s="53"/>
      <c r="L23" s="53"/>
      <c r="M23" s="53"/>
      <c r="N23" s="53"/>
      <c r="O23" s="53"/>
      <c r="P23" s="53"/>
      <c r="Q23" s="53"/>
      <c r="R23" s="53"/>
      <c r="S23" s="53"/>
      <c r="T23" s="53"/>
    </row>
    <row r="24" spans="1:20" ht="12.75">
      <c r="A24" s="1">
        <v>20</v>
      </c>
      <c r="B24" s="21">
        <v>42757</v>
      </c>
      <c r="C24" s="22">
        <v>42758</v>
      </c>
      <c r="D24" s="23">
        <v>42759</v>
      </c>
      <c r="E24" s="22">
        <v>42760</v>
      </c>
      <c r="F24" s="23">
        <v>42761</v>
      </c>
      <c r="G24" s="22">
        <v>42762</v>
      </c>
      <c r="H24" s="24">
        <v>42763</v>
      </c>
      <c r="I24" s="3">
        <v>6</v>
      </c>
      <c r="J24" s="53"/>
      <c r="K24" s="53"/>
      <c r="L24" s="53"/>
      <c r="M24" s="53"/>
      <c r="N24" s="53"/>
      <c r="O24" s="53"/>
      <c r="P24" s="53"/>
      <c r="Q24" s="53"/>
      <c r="R24" s="53"/>
      <c r="S24" s="53"/>
      <c r="T24" s="53"/>
    </row>
    <row r="25" spans="1:9" ht="13.5" customHeight="1">
      <c r="A25" s="1">
        <v>21</v>
      </c>
      <c r="B25" s="21">
        <v>42764</v>
      </c>
      <c r="C25" s="22">
        <v>42765</v>
      </c>
      <c r="D25" s="23">
        <v>42766</v>
      </c>
      <c r="E25" s="22">
        <v>42767</v>
      </c>
      <c r="F25" s="23">
        <v>42768</v>
      </c>
      <c r="G25" s="22">
        <v>42769</v>
      </c>
      <c r="H25" s="24">
        <v>42770</v>
      </c>
      <c r="I25" s="3">
        <v>6</v>
      </c>
    </row>
    <row r="26" spans="1:9" ht="13.5" customHeight="1">
      <c r="A26" s="1">
        <v>22</v>
      </c>
      <c r="B26" s="21">
        <v>42771</v>
      </c>
      <c r="C26" s="22">
        <v>42772</v>
      </c>
      <c r="D26" s="23">
        <v>42773</v>
      </c>
      <c r="E26" s="22">
        <v>42774</v>
      </c>
      <c r="F26" s="23">
        <v>42775</v>
      </c>
      <c r="G26" s="22">
        <v>42776</v>
      </c>
      <c r="H26" s="24">
        <v>42777</v>
      </c>
      <c r="I26" s="3">
        <v>6</v>
      </c>
    </row>
    <row r="27" spans="1:9" ht="12.75">
      <c r="A27" s="1" t="s">
        <v>27</v>
      </c>
      <c r="B27" s="21">
        <v>42778</v>
      </c>
      <c r="C27" s="22">
        <v>42779</v>
      </c>
      <c r="D27" s="23">
        <v>42780</v>
      </c>
      <c r="E27" s="22">
        <v>42781</v>
      </c>
      <c r="F27" s="23">
        <v>42782</v>
      </c>
      <c r="G27" s="35">
        <v>42783</v>
      </c>
      <c r="H27" s="24">
        <v>42784</v>
      </c>
      <c r="I27" s="3">
        <v>6</v>
      </c>
    </row>
    <row r="28" spans="2:9" ht="12.75">
      <c r="B28" s="21">
        <v>42785</v>
      </c>
      <c r="C28" s="22">
        <v>42786</v>
      </c>
      <c r="D28" s="23">
        <v>42787</v>
      </c>
      <c r="E28" s="22">
        <v>42788</v>
      </c>
      <c r="F28" s="23">
        <v>42789</v>
      </c>
      <c r="G28" s="22">
        <v>42790</v>
      </c>
      <c r="H28" s="54">
        <v>42791</v>
      </c>
      <c r="I28" s="3">
        <v>6</v>
      </c>
    </row>
    <row r="29" spans="2:9" ht="12.75">
      <c r="B29" s="21">
        <v>42792</v>
      </c>
      <c r="C29" s="36">
        <v>42793</v>
      </c>
      <c r="D29" s="36">
        <v>42794</v>
      </c>
      <c r="E29" s="36">
        <v>42795</v>
      </c>
      <c r="F29" s="23">
        <v>42796</v>
      </c>
      <c r="G29" s="22">
        <v>42797</v>
      </c>
      <c r="H29" s="55">
        <v>42798</v>
      </c>
      <c r="I29" s="3">
        <v>2</v>
      </c>
    </row>
    <row r="30" spans="2:9" ht="12.75">
      <c r="B30" s="21">
        <v>42799</v>
      </c>
      <c r="C30" s="22">
        <v>42800</v>
      </c>
      <c r="D30" s="23">
        <v>42801</v>
      </c>
      <c r="E30" s="22">
        <v>42802</v>
      </c>
      <c r="F30" s="23">
        <v>42803</v>
      </c>
      <c r="G30" s="22">
        <v>42804</v>
      </c>
      <c r="H30" s="55">
        <v>42805</v>
      </c>
      <c r="I30" s="3">
        <v>6</v>
      </c>
    </row>
    <row r="31" spans="2:12" ht="12.75">
      <c r="B31" s="21">
        <v>42806</v>
      </c>
      <c r="C31" s="22">
        <v>42807</v>
      </c>
      <c r="D31" s="23">
        <v>42808</v>
      </c>
      <c r="E31" s="22">
        <v>42809</v>
      </c>
      <c r="F31" s="23">
        <v>42810</v>
      </c>
      <c r="G31" s="22">
        <v>42811</v>
      </c>
      <c r="H31" s="24">
        <v>42812</v>
      </c>
      <c r="I31" s="3">
        <v>6</v>
      </c>
      <c r="L31" s="56"/>
    </row>
    <row r="32" spans="2:9" ht="12.75">
      <c r="B32" s="21">
        <v>42813</v>
      </c>
      <c r="C32" s="22">
        <v>42814</v>
      </c>
      <c r="D32" s="23">
        <v>42815</v>
      </c>
      <c r="E32" s="22">
        <v>42816</v>
      </c>
      <c r="F32" s="23">
        <v>42817</v>
      </c>
      <c r="G32" s="22">
        <v>42818</v>
      </c>
      <c r="H32" s="24">
        <v>42819</v>
      </c>
      <c r="I32" s="3">
        <v>6</v>
      </c>
    </row>
    <row r="33" spans="2:9" ht="12.75">
      <c r="B33" s="21">
        <v>42820</v>
      </c>
      <c r="C33" s="22">
        <v>42821</v>
      </c>
      <c r="D33" s="23">
        <v>42822</v>
      </c>
      <c r="E33" s="22">
        <v>42823</v>
      </c>
      <c r="F33" s="23">
        <v>42824</v>
      </c>
      <c r="G33" s="35">
        <v>42825</v>
      </c>
      <c r="H33" s="24">
        <v>42826</v>
      </c>
      <c r="I33" s="3">
        <v>6</v>
      </c>
    </row>
    <row r="34" spans="2:8" ht="12.75">
      <c r="B34" s="21">
        <v>42827</v>
      </c>
      <c r="C34" s="23">
        <v>42828</v>
      </c>
      <c r="D34" s="23">
        <v>42829</v>
      </c>
      <c r="E34" s="23">
        <v>42830</v>
      </c>
      <c r="F34" s="23">
        <v>42831</v>
      </c>
      <c r="G34" s="57">
        <v>42832</v>
      </c>
      <c r="H34" s="24">
        <v>42833</v>
      </c>
    </row>
    <row r="35" spans="2:9" ht="12.75">
      <c r="B35" s="21">
        <v>42834</v>
      </c>
      <c r="C35" s="23">
        <v>42835</v>
      </c>
      <c r="D35" s="23">
        <v>42836</v>
      </c>
      <c r="E35" s="23">
        <v>42837</v>
      </c>
      <c r="F35" s="23">
        <v>42838</v>
      </c>
      <c r="G35" s="23">
        <v>42839</v>
      </c>
      <c r="H35" s="24">
        <v>42840</v>
      </c>
      <c r="I35" s="3">
        <f>SUM(I5:I34)</f>
        <v>96</v>
      </c>
    </row>
    <row r="36" spans="2:9" ht="12.75">
      <c r="B36" s="21">
        <v>42841</v>
      </c>
      <c r="C36" s="23">
        <v>42842</v>
      </c>
      <c r="D36" s="23">
        <v>42843</v>
      </c>
      <c r="E36" s="23">
        <v>42844</v>
      </c>
      <c r="F36" s="23">
        <v>42845</v>
      </c>
      <c r="G36" s="23">
        <v>42846</v>
      </c>
      <c r="H36" s="24">
        <v>42847</v>
      </c>
      <c r="I36" s="58">
        <f>108-I35</f>
        <v>12</v>
      </c>
    </row>
    <row r="37" spans="2:8" ht="12.75">
      <c r="B37" s="21">
        <v>42848</v>
      </c>
      <c r="C37" s="23">
        <v>42849</v>
      </c>
      <c r="D37" s="23">
        <v>42850</v>
      </c>
      <c r="E37" s="23">
        <v>42851</v>
      </c>
      <c r="F37" s="23">
        <v>42852</v>
      </c>
      <c r="G37" s="23">
        <v>42853</v>
      </c>
      <c r="H37" s="24">
        <v>42854</v>
      </c>
    </row>
    <row r="38" spans="2:8" ht="12.75">
      <c r="B38" s="21">
        <v>42855</v>
      </c>
      <c r="C38" s="23">
        <v>42856</v>
      </c>
      <c r="D38" s="23">
        <v>42857</v>
      </c>
      <c r="E38" s="23">
        <v>42858</v>
      </c>
      <c r="F38" s="23">
        <v>42859</v>
      </c>
      <c r="G38" s="23">
        <v>42860</v>
      </c>
      <c r="H38" s="24">
        <v>42861</v>
      </c>
    </row>
    <row r="39" spans="2:8" ht="12.75">
      <c r="B39" s="21">
        <v>42862</v>
      </c>
      <c r="C39" s="23">
        <v>42863</v>
      </c>
      <c r="D39" s="23">
        <v>42864</v>
      </c>
      <c r="E39" s="23">
        <v>42865</v>
      </c>
      <c r="F39" s="23">
        <v>42866</v>
      </c>
      <c r="G39" s="23">
        <v>42867</v>
      </c>
      <c r="H39" s="24">
        <v>42868</v>
      </c>
    </row>
    <row r="40" spans="2:8" ht="12.75">
      <c r="B40" s="21">
        <v>42869</v>
      </c>
      <c r="C40" s="23">
        <v>42870</v>
      </c>
      <c r="D40" s="23">
        <v>42871</v>
      </c>
      <c r="E40" s="23">
        <v>42872</v>
      </c>
      <c r="F40" s="23">
        <v>42873</v>
      </c>
      <c r="G40" s="23">
        <v>42874</v>
      </c>
      <c r="H40" s="24">
        <v>42875</v>
      </c>
    </row>
    <row r="41" spans="2:8" ht="12.75">
      <c r="B41" s="21">
        <v>42876</v>
      </c>
      <c r="C41" s="23">
        <v>42877</v>
      </c>
      <c r="D41" s="23">
        <v>42878</v>
      </c>
      <c r="E41" s="23">
        <v>42879</v>
      </c>
      <c r="F41" s="23">
        <v>42880</v>
      </c>
      <c r="G41" s="23">
        <v>42881</v>
      </c>
      <c r="H41" s="24">
        <v>42882</v>
      </c>
    </row>
    <row r="42" spans="2:8" ht="12.75">
      <c r="B42" s="21">
        <v>42883</v>
      </c>
      <c r="C42" s="23">
        <v>42884</v>
      </c>
      <c r="D42" s="23">
        <v>42885</v>
      </c>
      <c r="E42" s="23">
        <v>42886</v>
      </c>
      <c r="F42" s="23">
        <v>42887</v>
      </c>
      <c r="G42" s="23">
        <v>42888</v>
      </c>
      <c r="H42" s="24">
        <v>42889</v>
      </c>
    </row>
    <row r="43" spans="2:8" ht="12.75">
      <c r="B43" s="21">
        <v>42890</v>
      </c>
      <c r="C43" s="23">
        <v>42891</v>
      </c>
      <c r="D43" s="23">
        <v>42892</v>
      </c>
      <c r="E43" s="23">
        <v>42893</v>
      </c>
      <c r="F43" s="23">
        <v>42894</v>
      </c>
      <c r="G43" s="23">
        <v>42895</v>
      </c>
      <c r="H43" s="24">
        <v>42896</v>
      </c>
    </row>
    <row r="44" spans="2:8" ht="12.75">
      <c r="B44" s="21">
        <v>42897</v>
      </c>
      <c r="C44" s="23">
        <v>42898</v>
      </c>
      <c r="D44" s="23">
        <v>42899</v>
      </c>
      <c r="E44" s="23">
        <v>42900</v>
      </c>
      <c r="F44" s="23">
        <v>42901</v>
      </c>
      <c r="G44" s="23">
        <v>42902</v>
      </c>
      <c r="H44" s="24">
        <v>42903</v>
      </c>
    </row>
    <row r="45" spans="2:8" ht="12.75">
      <c r="B45" s="21">
        <v>42904</v>
      </c>
      <c r="C45" s="23">
        <v>42905</v>
      </c>
      <c r="D45" s="23">
        <v>42906</v>
      </c>
      <c r="E45" s="23">
        <v>42907</v>
      </c>
      <c r="F45" s="23">
        <v>42908</v>
      </c>
      <c r="G45" s="23">
        <v>42909</v>
      </c>
      <c r="H45" s="24">
        <v>42910</v>
      </c>
    </row>
    <row r="46" spans="2:8" ht="12.75">
      <c r="B46" s="21">
        <v>42911</v>
      </c>
      <c r="C46" s="23">
        <v>42912</v>
      </c>
      <c r="D46" s="23">
        <v>42913</v>
      </c>
      <c r="E46" s="23">
        <v>42914</v>
      </c>
      <c r="F46" s="23">
        <v>42915</v>
      </c>
      <c r="G46" s="23">
        <v>42916</v>
      </c>
      <c r="H46" s="24">
        <v>42917</v>
      </c>
    </row>
    <row r="47" spans="2:8" ht="12.75">
      <c r="B47" s="21">
        <v>42918</v>
      </c>
      <c r="C47" s="23">
        <v>42919</v>
      </c>
      <c r="D47" s="23">
        <v>42920</v>
      </c>
      <c r="E47" s="23">
        <v>42921</v>
      </c>
      <c r="F47" s="23">
        <v>42922</v>
      </c>
      <c r="G47" s="23">
        <v>42923</v>
      </c>
      <c r="H47" s="24">
        <v>42924</v>
      </c>
    </row>
    <row r="48" spans="2:8" ht="12.75">
      <c r="B48" s="21">
        <v>42925</v>
      </c>
      <c r="C48" s="23">
        <v>42926</v>
      </c>
      <c r="D48" s="23">
        <v>42927</v>
      </c>
      <c r="E48" s="23">
        <v>42928</v>
      </c>
      <c r="F48" s="23">
        <v>42929</v>
      </c>
      <c r="G48" s="23">
        <v>42930</v>
      </c>
      <c r="H48" s="24">
        <v>42931</v>
      </c>
    </row>
    <row r="49" spans="2:8" ht="12.75">
      <c r="B49" s="21">
        <v>42932</v>
      </c>
      <c r="C49" s="23">
        <v>42933</v>
      </c>
      <c r="D49" s="23">
        <v>42934</v>
      </c>
      <c r="E49" s="23">
        <v>42935</v>
      </c>
      <c r="F49" s="23">
        <v>42936</v>
      </c>
      <c r="G49" s="23">
        <v>42937</v>
      </c>
      <c r="H49" s="59">
        <v>42938</v>
      </c>
    </row>
    <row r="50" spans="2:8" ht="12.75">
      <c r="B50" s="21">
        <v>42939</v>
      </c>
      <c r="C50" s="23">
        <v>42940</v>
      </c>
      <c r="D50" s="23">
        <v>42941</v>
      </c>
      <c r="E50" s="23">
        <v>42942</v>
      </c>
      <c r="F50" s="23">
        <v>42943</v>
      </c>
      <c r="G50" s="23">
        <v>42944</v>
      </c>
      <c r="H50" s="24">
        <v>42945</v>
      </c>
    </row>
    <row r="51" spans="2:8" ht="12.75">
      <c r="B51" s="21">
        <v>42946</v>
      </c>
      <c r="C51" s="23">
        <v>42947</v>
      </c>
      <c r="D51" s="23">
        <v>42948</v>
      </c>
      <c r="E51" s="23">
        <v>42949</v>
      </c>
      <c r="F51" s="23">
        <v>42950</v>
      </c>
      <c r="G51" s="23">
        <v>42951</v>
      </c>
      <c r="H51" s="24">
        <v>42952</v>
      </c>
    </row>
    <row r="52" spans="2:8" ht="12.75">
      <c r="B52" s="21">
        <v>42953</v>
      </c>
      <c r="C52" s="60">
        <v>42954</v>
      </c>
      <c r="D52" s="23">
        <v>42955</v>
      </c>
      <c r="E52" s="23">
        <v>42956</v>
      </c>
      <c r="F52" s="23">
        <v>42957</v>
      </c>
      <c r="G52" s="23">
        <v>42958</v>
      </c>
      <c r="H52" s="24">
        <v>42959</v>
      </c>
    </row>
    <row r="53" spans="2:8" ht="12.75">
      <c r="B53" s="21">
        <v>42960</v>
      </c>
      <c r="C53" s="23">
        <v>42961</v>
      </c>
      <c r="D53" s="23">
        <v>42962</v>
      </c>
      <c r="E53" s="23">
        <v>42963</v>
      </c>
      <c r="F53" s="23">
        <v>42964</v>
      </c>
      <c r="G53" s="23">
        <v>42965</v>
      </c>
      <c r="H53" s="24">
        <v>42966</v>
      </c>
    </row>
    <row r="54" spans="2:8" ht="12.75">
      <c r="B54" s="21">
        <v>42967</v>
      </c>
      <c r="C54" s="23">
        <v>42968</v>
      </c>
      <c r="D54" s="23">
        <v>42969</v>
      </c>
      <c r="E54" s="23">
        <v>42970</v>
      </c>
      <c r="F54" s="23">
        <v>42971</v>
      </c>
      <c r="G54" s="23">
        <v>42972</v>
      </c>
      <c r="H54" s="24">
        <v>42973</v>
      </c>
    </row>
    <row r="55" spans="2:8" ht="12.75">
      <c r="B55" s="21">
        <v>42974</v>
      </c>
      <c r="C55" s="23">
        <v>42975</v>
      </c>
      <c r="D55" s="23">
        <v>42976</v>
      </c>
      <c r="E55" s="23">
        <v>42977</v>
      </c>
      <c r="F55" s="23">
        <v>42978</v>
      </c>
      <c r="G55" s="23">
        <v>42979</v>
      </c>
      <c r="H55" s="24">
        <v>42980</v>
      </c>
    </row>
    <row r="56" spans="2:8" ht="12.75">
      <c r="B56" s="21">
        <v>42981</v>
      </c>
      <c r="C56" s="23">
        <v>42982</v>
      </c>
      <c r="D56" s="23">
        <v>42983</v>
      </c>
      <c r="E56" s="23">
        <v>42984</v>
      </c>
      <c r="F56" s="23">
        <v>42985</v>
      </c>
      <c r="G56" s="23">
        <v>42986</v>
      </c>
      <c r="H56" s="24">
        <v>42987</v>
      </c>
    </row>
    <row r="57" spans="2:8" ht="12.75">
      <c r="B57" s="21">
        <v>42988</v>
      </c>
      <c r="C57" s="23">
        <v>42989</v>
      </c>
      <c r="D57" s="23">
        <v>42990</v>
      </c>
      <c r="E57" s="23">
        <v>42991</v>
      </c>
      <c r="F57" s="23">
        <v>42992</v>
      </c>
      <c r="G57" s="23">
        <v>42993</v>
      </c>
      <c r="H57" s="24">
        <v>42994</v>
      </c>
    </row>
    <row r="58" spans="2:8" ht="12.75">
      <c r="B58" s="21">
        <v>42995</v>
      </c>
      <c r="C58" s="23">
        <v>42996</v>
      </c>
      <c r="D58" s="23">
        <v>42997</v>
      </c>
      <c r="E58" s="23">
        <v>42998</v>
      </c>
      <c r="F58" s="23">
        <v>42999</v>
      </c>
      <c r="G58" s="23">
        <v>43000</v>
      </c>
      <c r="H58" s="24">
        <v>43001</v>
      </c>
    </row>
    <row r="59" spans="2:8" ht="12.75">
      <c r="B59" s="21">
        <v>43002</v>
      </c>
      <c r="C59" s="23">
        <v>43003</v>
      </c>
      <c r="D59" s="23">
        <v>43004</v>
      </c>
      <c r="E59" s="23">
        <v>43005</v>
      </c>
      <c r="F59" s="23">
        <v>43006</v>
      </c>
      <c r="G59" s="23">
        <v>43007</v>
      </c>
      <c r="H59" s="24">
        <v>43008</v>
      </c>
    </row>
    <row r="60" spans="2:8" ht="12.75">
      <c r="B60" s="21">
        <v>43009</v>
      </c>
      <c r="C60" s="23">
        <v>43010</v>
      </c>
      <c r="D60" s="23">
        <v>43011</v>
      </c>
      <c r="E60" s="23">
        <v>43012</v>
      </c>
      <c r="F60" s="23">
        <v>43013</v>
      </c>
      <c r="G60" s="23">
        <v>43014</v>
      </c>
      <c r="H60" s="24">
        <v>43015</v>
      </c>
    </row>
    <row r="61" spans="2:8" ht="12.75">
      <c r="B61" s="21">
        <v>43016</v>
      </c>
      <c r="C61" s="23">
        <v>43017</v>
      </c>
      <c r="D61" s="23">
        <v>43018</v>
      </c>
      <c r="E61" s="23">
        <v>43019</v>
      </c>
      <c r="F61" s="23">
        <v>43020</v>
      </c>
      <c r="G61" s="23">
        <v>43021</v>
      </c>
      <c r="H61" s="24">
        <v>43022</v>
      </c>
    </row>
    <row r="62" spans="2:8" ht="12.75">
      <c r="B62" s="21">
        <v>43023</v>
      </c>
      <c r="C62" s="23">
        <v>43024</v>
      </c>
      <c r="D62" s="23">
        <v>43025</v>
      </c>
      <c r="E62" s="23">
        <v>43026</v>
      </c>
      <c r="F62" s="23">
        <v>43027</v>
      </c>
      <c r="G62" s="23">
        <v>43028</v>
      </c>
      <c r="H62" s="24">
        <v>43029</v>
      </c>
    </row>
    <row r="63" spans="2:8" ht="12.75">
      <c r="B63" s="21">
        <v>43030</v>
      </c>
      <c r="C63" s="23">
        <v>43031</v>
      </c>
      <c r="D63" s="23">
        <v>43032</v>
      </c>
      <c r="E63" s="23">
        <v>43033</v>
      </c>
      <c r="F63" s="23">
        <v>43034</v>
      </c>
      <c r="G63" s="23">
        <v>43035</v>
      </c>
      <c r="H63" s="24">
        <v>43036</v>
      </c>
    </row>
    <row r="64" spans="2:8" ht="12.75">
      <c r="B64" s="21">
        <v>43037</v>
      </c>
      <c r="C64" s="23">
        <v>43038</v>
      </c>
      <c r="D64" s="23">
        <v>43039</v>
      </c>
      <c r="E64" s="23">
        <v>43040</v>
      </c>
      <c r="F64" s="23">
        <v>43041</v>
      </c>
      <c r="G64" s="23">
        <v>43042</v>
      </c>
      <c r="H64" s="24">
        <v>43043</v>
      </c>
    </row>
    <row r="65" spans="2:8" ht="12.75">
      <c r="B65" s="21">
        <v>43044</v>
      </c>
      <c r="C65" s="23">
        <v>43045</v>
      </c>
      <c r="D65" s="23">
        <v>43046</v>
      </c>
      <c r="E65" s="23">
        <v>43047</v>
      </c>
      <c r="F65" s="23">
        <v>43048</v>
      </c>
      <c r="G65" s="23">
        <v>43049</v>
      </c>
      <c r="H65" s="24">
        <v>43050</v>
      </c>
    </row>
    <row r="66" spans="2:8" ht="12.75">
      <c r="B66" s="21">
        <v>43051</v>
      </c>
      <c r="C66" s="23">
        <v>43052</v>
      </c>
      <c r="D66" s="23">
        <v>43053</v>
      </c>
      <c r="E66" s="23">
        <v>43054</v>
      </c>
      <c r="F66" s="23">
        <v>43055</v>
      </c>
      <c r="G66" s="23">
        <v>43056</v>
      </c>
      <c r="H66" s="24">
        <v>43057</v>
      </c>
    </row>
    <row r="67" spans="2:8" ht="12.75">
      <c r="B67" s="21">
        <v>43058</v>
      </c>
      <c r="C67" s="23">
        <v>43059</v>
      </c>
      <c r="D67" s="23">
        <v>43060</v>
      </c>
      <c r="E67" s="23">
        <v>43061</v>
      </c>
      <c r="F67" s="23">
        <v>43062</v>
      </c>
      <c r="G67" s="23">
        <v>43063</v>
      </c>
      <c r="H67" s="24">
        <v>43064</v>
      </c>
    </row>
    <row r="68" spans="2:8" ht="12.75">
      <c r="B68" s="21">
        <v>43065</v>
      </c>
      <c r="C68" s="23">
        <v>43066</v>
      </c>
      <c r="D68" s="23">
        <v>43067</v>
      </c>
      <c r="E68" s="23">
        <v>43068</v>
      </c>
      <c r="F68" s="23">
        <v>43069</v>
      </c>
      <c r="G68" s="23">
        <v>43070</v>
      </c>
      <c r="H68" s="24">
        <v>43071</v>
      </c>
    </row>
    <row r="69" spans="2:8" ht="12.75">
      <c r="B69" s="21">
        <v>43072</v>
      </c>
      <c r="C69" s="23">
        <v>43073</v>
      </c>
      <c r="D69" s="23">
        <v>43074</v>
      </c>
      <c r="E69" s="23">
        <v>43075</v>
      </c>
      <c r="F69" s="23">
        <v>43076</v>
      </c>
      <c r="G69" s="23">
        <v>43077</v>
      </c>
      <c r="H69" s="24">
        <v>43078</v>
      </c>
    </row>
    <row r="70" spans="2:8" ht="12.75">
      <c r="B70" s="21">
        <v>43079</v>
      </c>
      <c r="C70" s="23">
        <v>43080</v>
      </c>
      <c r="D70" s="23">
        <v>43081</v>
      </c>
      <c r="E70" s="23">
        <v>43082</v>
      </c>
      <c r="F70" s="23">
        <v>43083</v>
      </c>
      <c r="G70" s="23">
        <v>43084</v>
      </c>
      <c r="H70" s="24">
        <v>43085</v>
      </c>
    </row>
    <row r="71" spans="2:8" ht="12.75">
      <c r="B71" s="21">
        <v>43086</v>
      </c>
      <c r="C71" s="23">
        <v>43087</v>
      </c>
      <c r="D71" s="23">
        <v>43088</v>
      </c>
      <c r="E71" s="23">
        <v>43089</v>
      </c>
      <c r="F71" s="23">
        <v>43090</v>
      </c>
      <c r="G71" s="23">
        <v>43091</v>
      </c>
      <c r="H71" s="59">
        <v>43092</v>
      </c>
    </row>
    <row r="72" spans="2:8" ht="12.75">
      <c r="B72" s="21">
        <v>43093</v>
      </c>
      <c r="C72" s="23">
        <v>43094</v>
      </c>
      <c r="D72" s="23">
        <v>43095</v>
      </c>
      <c r="E72" s="23">
        <v>43096</v>
      </c>
      <c r="F72" s="23">
        <v>43097</v>
      </c>
      <c r="G72" s="23">
        <v>43098</v>
      </c>
      <c r="H72" s="24">
        <v>43099</v>
      </c>
    </row>
    <row r="73" spans="2:8" ht="12.75">
      <c r="B73" s="21">
        <v>43100</v>
      </c>
      <c r="C73" s="23">
        <v>43101</v>
      </c>
      <c r="D73" s="23">
        <v>43102</v>
      </c>
      <c r="E73" s="23">
        <v>43103</v>
      </c>
      <c r="F73" s="23">
        <v>43104</v>
      </c>
      <c r="G73" s="23">
        <v>43105</v>
      </c>
      <c r="H73" s="24">
        <v>43106</v>
      </c>
    </row>
    <row r="74" spans="2:8" ht="12.75">
      <c r="B74" s="21">
        <v>43107</v>
      </c>
      <c r="C74" s="23">
        <v>43108</v>
      </c>
      <c r="D74" s="23">
        <v>43109</v>
      </c>
      <c r="E74" s="23">
        <v>43110</v>
      </c>
      <c r="F74" s="23">
        <v>43111</v>
      </c>
      <c r="G74" s="23">
        <v>43112</v>
      </c>
      <c r="H74" s="24">
        <v>43113</v>
      </c>
    </row>
    <row r="75" spans="2:8" ht="12.75">
      <c r="B75" s="21">
        <v>43114</v>
      </c>
      <c r="C75" s="23">
        <v>43115</v>
      </c>
      <c r="D75" s="23">
        <v>43116</v>
      </c>
      <c r="E75" s="23">
        <v>43117</v>
      </c>
      <c r="F75" s="23">
        <v>43118</v>
      </c>
      <c r="G75" s="23">
        <v>43119</v>
      </c>
      <c r="H75" s="24">
        <v>43120</v>
      </c>
    </row>
    <row r="76" spans="2:8" ht="12.75">
      <c r="B76" s="21">
        <v>43121</v>
      </c>
      <c r="C76" s="23">
        <v>43122</v>
      </c>
      <c r="D76" s="23">
        <v>43123</v>
      </c>
      <c r="E76" s="23">
        <v>43124</v>
      </c>
      <c r="F76" s="23">
        <v>43125</v>
      </c>
      <c r="G76" s="23">
        <v>43126</v>
      </c>
      <c r="H76" s="24">
        <v>43127</v>
      </c>
    </row>
    <row r="77" spans="2:8" ht="12.75">
      <c r="B77" s="21">
        <v>43128</v>
      </c>
      <c r="C77" s="23">
        <v>43129</v>
      </c>
      <c r="D77" s="23">
        <v>43130</v>
      </c>
      <c r="E77" s="23">
        <v>43131</v>
      </c>
      <c r="F77" s="23">
        <v>43132</v>
      </c>
      <c r="G77" s="23">
        <v>43133</v>
      </c>
      <c r="H77" s="24">
        <v>43134</v>
      </c>
    </row>
    <row r="78" spans="2:8" ht="12.75">
      <c r="B78" s="21">
        <v>43135</v>
      </c>
      <c r="C78" s="23">
        <v>43136</v>
      </c>
      <c r="D78" s="23">
        <v>43137</v>
      </c>
      <c r="E78" s="23">
        <v>43138</v>
      </c>
      <c r="F78" s="23">
        <v>43139</v>
      </c>
      <c r="G78" s="23">
        <v>43140</v>
      </c>
      <c r="H78" s="24">
        <v>43141</v>
      </c>
    </row>
    <row r="79" spans="2:8" ht="12.75">
      <c r="B79" s="21">
        <v>43142</v>
      </c>
      <c r="C79" s="23">
        <v>43143</v>
      </c>
      <c r="D79" s="23">
        <v>43144</v>
      </c>
      <c r="E79" s="23">
        <v>43145</v>
      </c>
      <c r="F79" s="23">
        <v>43146</v>
      </c>
      <c r="G79" s="23">
        <v>43147</v>
      </c>
      <c r="H79" s="24">
        <v>43148</v>
      </c>
    </row>
    <row r="80" spans="2:8" ht="12.75">
      <c r="B80" s="21">
        <v>43149</v>
      </c>
      <c r="C80" s="23">
        <v>43150</v>
      </c>
      <c r="D80" s="23">
        <v>43151</v>
      </c>
      <c r="E80" s="23">
        <v>43152</v>
      </c>
      <c r="F80" s="23">
        <v>43153</v>
      </c>
      <c r="G80" s="23">
        <v>43154</v>
      </c>
      <c r="H80" s="24">
        <v>43155</v>
      </c>
    </row>
    <row r="81" spans="2:8" ht="12.75">
      <c r="B81" s="21">
        <v>43156</v>
      </c>
      <c r="C81" s="23">
        <v>43157</v>
      </c>
      <c r="D81" s="23">
        <v>43158</v>
      </c>
      <c r="E81" s="23">
        <v>43159</v>
      </c>
      <c r="F81" s="23">
        <v>43160</v>
      </c>
      <c r="G81" s="23">
        <v>43161</v>
      </c>
      <c r="H81" s="24">
        <v>43162</v>
      </c>
    </row>
    <row r="82" spans="2:8" ht="12.75">
      <c r="B82" s="21">
        <v>43163</v>
      </c>
      <c r="C82" s="23">
        <v>43164</v>
      </c>
      <c r="D82" s="23">
        <v>43165</v>
      </c>
      <c r="E82" s="23">
        <v>43166</v>
      </c>
      <c r="F82" s="23">
        <v>43167</v>
      </c>
      <c r="G82" s="23">
        <v>43168</v>
      </c>
      <c r="H82" s="24">
        <v>43169</v>
      </c>
    </row>
    <row r="83" spans="2:8" ht="12.75">
      <c r="B83" s="21">
        <v>43170</v>
      </c>
      <c r="C83" s="23">
        <v>43171</v>
      </c>
      <c r="D83" s="23">
        <v>43172</v>
      </c>
      <c r="E83" s="23">
        <v>43173</v>
      </c>
      <c r="F83" s="23">
        <v>43174</v>
      </c>
      <c r="G83" s="23">
        <v>43175</v>
      </c>
      <c r="H83" s="24">
        <v>43176</v>
      </c>
    </row>
    <row r="84" spans="2:8" ht="12.75">
      <c r="B84" s="21">
        <v>43177</v>
      </c>
      <c r="C84" s="23">
        <v>43178</v>
      </c>
      <c r="D84" s="23">
        <v>43179</v>
      </c>
      <c r="E84" s="23">
        <v>43180</v>
      </c>
      <c r="F84" s="23">
        <v>43181</v>
      </c>
      <c r="G84" s="23">
        <v>43182</v>
      </c>
      <c r="H84" s="24">
        <v>43183</v>
      </c>
    </row>
    <row r="85" spans="2:8" ht="12.75">
      <c r="B85" s="21">
        <v>43184</v>
      </c>
      <c r="C85" s="23">
        <v>43185</v>
      </c>
      <c r="D85" s="23">
        <v>43186</v>
      </c>
      <c r="E85" s="23">
        <v>43187</v>
      </c>
      <c r="F85" s="23">
        <v>43188</v>
      </c>
      <c r="G85" s="23">
        <v>43189</v>
      </c>
      <c r="H85" s="24">
        <v>43190</v>
      </c>
    </row>
    <row r="86" spans="2:8" ht="12.75">
      <c r="B86" s="21">
        <v>43191</v>
      </c>
      <c r="C86" s="23">
        <v>43192</v>
      </c>
      <c r="D86" s="23">
        <v>43193</v>
      </c>
      <c r="E86" s="23">
        <v>43194</v>
      </c>
      <c r="F86" s="23">
        <v>43195</v>
      </c>
      <c r="G86" s="23">
        <v>43196</v>
      </c>
      <c r="H86" s="24">
        <v>43197</v>
      </c>
    </row>
    <row r="87" spans="2:8" ht="12.75">
      <c r="B87" s="21">
        <v>43198</v>
      </c>
      <c r="C87" s="23">
        <v>43199</v>
      </c>
      <c r="D87" s="23">
        <v>43200</v>
      </c>
      <c r="E87" s="23">
        <v>43201</v>
      </c>
      <c r="F87" s="23">
        <v>43202</v>
      </c>
      <c r="G87" s="23">
        <v>43203</v>
      </c>
      <c r="H87" s="24">
        <v>43204</v>
      </c>
    </row>
    <row r="88" spans="2:8" ht="12.75">
      <c r="B88" s="21">
        <v>43205</v>
      </c>
      <c r="C88" s="23">
        <v>43206</v>
      </c>
      <c r="D88" s="23">
        <v>43207</v>
      </c>
      <c r="E88" s="23">
        <v>43208</v>
      </c>
      <c r="F88" s="23">
        <v>43209</v>
      </c>
      <c r="G88" s="23">
        <v>43210</v>
      </c>
      <c r="H88" s="24">
        <v>43211</v>
      </c>
    </row>
    <row r="89" spans="2:8" ht="12.75">
      <c r="B89" s="21">
        <v>43212</v>
      </c>
      <c r="C89" s="23">
        <v>43213</v>
      </c>
      <c r="D89" s="23">
        <v>43214</v>
      </c>
      <c r="E89" s="23">
        <v>43215</v>
      </c>
      <c r="F89" s="23">
        <v>43216</v>
      </c>
      <c r="G89" s="23">
        <v>43217</v>
      </c>
      <c r="H89" s="24">
        <v>43218</v>
      </c>
    </row>
    <row r="90" spans="2:8" ht="12.75">
      <c r="B90" s="21">
        <v>43219</v>
      </c>
      <c r="C90" s="23">
        <v>43220</v>
      </c>
      <c r="D90" s="23">
        <v>43221</v>
      </c>
      <c r="E90" s="23">
        <v>43222</v>
      </c>
      <c r="F90" s="23">
        <v>43223</v>
      </c>
      <c r="G90" s="23">
        <v>43224</v>
      </c>
      <c r="H90" s="24">
        <v>43225</v>
      </c>
    </row>
    <row r="91" spans="2:8" ht="12.75">
      <c r="B91" s="21">
        <v>43226</v>
      </c>
      <c r="C91" s="23">
        <v>43227</v>
      </c>
      <c r="D91" s="23">
        <v>43228</v>
      </c>
      <c r="E91" s="23">
        <v>43229</v>
      </c>
      <c r="F91" s="23">
        <v>43230</v>
      </c>
      <c r="G91" s="23">
        <v>43231</v>
      </c>
      <c r="H91" s="24">
        <v>43232</v>
      </c>
    </row>
    <row r="92" spans="2:8" ht="12.75">
      <c r="B92" s="21">
        <v>43233</v>
      </c>
      <c r="C92" s="23">
        <v>43234</v>
      </c>
      <c r="D92" s="23">
        <v>43235</v>
      </c>
      <c r="E92" s="23">
        <v>43236</v>
      </c>
      <c r="F92" s="23">
        <v>43237</v>
      </c>
      <c r="G92" s="23">
        <v>43238</v>
      </c>
      <c r="H92" s="24">
        <v>43239</v>
      </c>
    </row>
    <row r="93" spans="2:8" ht="12.75">
      <c r="B93" s="21">
        <v>43240</v>
      </c>
      <c r="C93" s="23">
        <v>43241</v>
      </c>
      <c r="D93" s="23">
        <v>43242</v>
      </c>
      <c r="E93" s="23">
        <v>43243</v>
      </c>
      <c r="F93" s="23">
        <v>43244</v>
      </c>
      <c r="G93" s="23">
        <v>43245</v>
      </c>
      <c r="H93" s="24">
        <v>43246</v>
      </c>
    </row>
    <row r="94" spans="2:8" ht="12.75">
      <c r="B94" s="21">
        <v>43247</v>
      </c>
      <c r="C94" s="23">
        <v>43248</v>
      </c>
      <c r="D94" s="23">
        <v>43249</v>
      </c>
      <c r="E94" s="23">
        <v>43250</v>
      </c>
      <c r="F94" s="23">
        <v>43251</v>
      </c>
      <c r="G94" s="23">
        <v>43252</v>
      </c>
      <c r="H94" s="24">
        <v>43253</v>
      </c>
    </row>
    <row r="95" spans="2:8" ht="12.75">
      <c r="B95" s="21">
        <v>43254</v>
      </c>
      <c r="C95" s="23">
        <v>43255</v>
      </c>
      <c r="D95" s="23">
        <v>43256</v>
      </c>
      <c r="E95" s="23">
        <v>43257</v>
      </c>
      <c r="F95" s="23">
        <v>43258</v>
      </c>
      <c r="G95" s="23">
        <v>43259</v>
      </c>
      <c r="H95" s="24">
        <v>43260</v>
      </c>
    </row>
    <row r="96" spans="2:8" ht="12.75">
      <c r="B96" s="21">
        <v>43261</v>
      </c>
      <c r="C96" s="23">
        <v>43262</v>
      </c>
      <c r="D96" s="23">
        <v>43263</v>
      </c>
      <c r="E96" s="23">
        <v>43264</v>
      </c>
      <c r="F96" s="23">
        <v>43265</v>
      </c>
      <c r="G96" s="23">
        <v>43266</v>
      </c>
      <c r="H96" s="24">
        <v>43267</v>
      </c>
    </row>
    <row r="97" spans="2:8" ht="12.75">
      <c r="B97" s="21">
        <v>43268</v>
      </c>
      <c r="C97" s="23">
        <v>43269</v>
      </c>
      <c r="D97" s="23">
        <v>43270</v>
      </c>
      <c r="E97" s="23">
        <v>43271</v>
      </c>
      <c r="F97" s="23">
        <v>43272</v>
      </c>
      <c r="G97" s="23">
        <v>43273</v>
      </c>
      <c r="H97" s="24">
        <v>43274</v>
      </c>
    </row>
    <row r="98" spans="2:8" ht="12.75">
      <c r="B98" s="21">
        <v>43275</v>
      </c>
      <c r="C98" s="23">
        <v>43276</v>
      </c>
      <c r="D98" s="23">
        <v>43277</v>
      </c>
      <c r="E98" s="23">
        <v>43278</v>
      </c>
      <c r="F98" s="23">
        <v>43279</v>
      </c>
      <c r="G98" s="23">
        <v>43280</v>
      </c>
      <c r="H98" s="24">
        <v>43281</v>
      </c>
    </row>
    <row r="99" spans="2:8" ht="12.75">
      <c r="B99" s="21">
        <v>43282</v>
      </c>
      <c r="C99" s="23">
        <v>43283</v>
      </c>
      <c r="D99" s="23">
        <v>43284</v>
      </c>
      <c r="E99" s="23">
        <v>43285</v>
      </c>
      <c r="F99" s="23">
        <v>43286</v>
      </c>
      <c r="G99" s="23">
        <v>43287</v>
      </c>
      <c r="H99" s="24">
        <v>43288</v>
      </c>
    </row>
    <row r="100" spans="2:8" ht="12.75">
      <c r="B100" s="21">
        <v>43289</v>
      </c>
      <c r="C100" s="23">
        <v>43290</v>
      </c>
      <c r="D100" s="23">
        <v>43291</v>
      </c>
      <c r="E100" s="23">
        <v>43292</v>
      </c>
      <c r="F100" s="23">
        <v>43293</v>
      </c>
      <c r="G100" s="23">
        <v>43294</v>
      </c>
      <c r="H100" s="24">
        <v>43295</v>
      </c>
    </row>
    <row r="101" spans="2:8" ht="12.75">
      <c r="B101" s="21">
        <v>43296</v>
      </c>
      <c r="C101" s="23">
        <v>43297</v>
      </c>
      <c r="D101" s="23">
        <v>43298</v>
      </c>
      <c r="E101" s="23">
        <v>43299</v>
      </c>
      <c r="F101" s="23">
        <v>43300</v>
      </c>
      <c r="G101" s="23">
        <v>43301</v>
      </c>
      <c r="H101" s="24">
        <v>43302</v>
      </c>
    </row>
    <row r="102" spans="2:8" ht="12.75">
      <c r="B102" s="21">
        <v>43303</v>
      </c>
      <c r="C102" s="23">
        <v>43304</v>
      </c>
      <c r="D102" s="23">
        <v>43305</v>
      </c>
      <c r="E102" s="23">
        <v>43306</v>
      </c>
      <c r="F102" s="23">
        <v>43307</v>
      </c>
      <c r="G102" s="23">
        <v>43308</v>
      </c>
      <c r="H102" s="24">
        <v>43309</v>
      </c>
    </row>
    <row r="103" spans="2:8" ht="12.75">
      <c r="B103" s="21">
        <v>43310</v>
      </c>
      <c r="C103" s="23">
        <v>43311</v>
      </c>
      <c r="D103" s="23">
        <v>43312</v>
      </c>
      <c r="E103" s="23">
        <v>43313</v>
      </c>
      <c r="F103" s="23">
        <v>43314</v>
      </c>
      <c r="G103" s="23">
        <v>43315</v>
      </c>
      <c r="H103" s="24">
        <v>43316</v>
      </c>
    </row>
    <row r="104" spans="2:8" ht="12.75">
      <c r="B104" s="21">
        <v>43317</v>
      </c>
      <c r="C104" s="23">
        <v>43318</v>
      </c>
      <c r="D104" s="23">
        <v>43319</v>
      </c>
      <c r="E104" s="23">
        <v>43320</v>
      </c>
      <c r="F104" s="23">
        <v>43321</v>
      </c>
      <c r="G104" s="23">
        <v>43322</v>
      </c>
      <c r="H104" s="24">
        <v>43323</v>
      </c>
    </row>
    <row r="105" spans="2:8" ht="12.75">
      <c r="B105" s="21">
        <v>43324</v>
      </c>
      <c r="C105" s="23">
        <v>43325</v>
      </c>
      <c r="D105" s="23">
        <v>43326</v>
      </c>
      <c r="E105" s="23">
        <v>43327</v>
      </c>
      <c r="F105" s="23">
        <v>43328</v>
      </c>
      <c r="G105" s="23">
        <v>43329</v>
      </c>
      <c r="H105" s="24">
        <v>43330</v>
      </c>
    </row>
    <row r="106" spans="2:8" ht="12.75">
      <c r="B106" s="21">
        <v>43331</v>
      </c>
      <c r="C106" s="23">
        <v>43332</v>
      </c>
      <c r="D106" s="23">
        <v>43333</v>
      </c>
      <c r="E106" s="23">
        <v>43334</v>
      </c>
      <c r="F106" s="23">
        <v>43335</v>
      </c>
      <c r="G106" s="23">
        <v>43336</v>
      </c>
      <c r="H106" s="24">
        <v>43337</v>
      </c>
    </row>
    <row r="107" spans="2:8" ht="12.75">
      <c r="B107" s="21">
        <v>43338</v>
      </c>
      <c r="C107" s="23">
        <v>43339</v>
      </c>
      <c r="D107" s="23">
        <v>43340</v>
      </c>
      <c r="E107" s="23">
        <v>43341</v>
      </c>
      <c r="F107" s="23">
        <v>43342</v>
      </c>
      <c r="G107" s="23">
        <v>43343</v>
      </c>
      <c r="H107" s="24">
        <v>43344</v>
      </c>
    </row>
    <row r="108" spans="2:8" ht="12.75">
      <c r="B108" s="21">
        <v>43345</v>
      </c>
      <c r="C108" s="23">
        <v>43346</v>
      </c>
      <c r="D108" s="23">
        <v>43347</v>
      </c>
      <c r="E108" s="23">
        <v>43348</v>
      </c>
      <c r="F108" s="23">
        <v>43349</v>
      </c>
      <c r="G108" s="23">
        <v>43350</v>
      </c>
      <c r="H108" s="24">
        <v>43351</v>
      </c>
    </row>
    <row r="109" spans="2:8" ht="12.75">
      <c r="B109" s="21">
        <v>43352</v>
      </c>
      <c r="C109" s="23">
        <v>43353</v>
      </c>
      <c r="D109" s="23">
        <v>43354</v>
      </c>
      <c r="E109" s="23">
        <v>43355</v>
      </c>
      <c r="F109" s="23">
        <v>43356</v>
      </c>
      <c r="G109" s="23">
        <v>43357</v>
      </c>
      <c r="H109" s="24">
        <v>43358</v>
      </c>
    </row>
    <row r="110" spans="2:8" ht="12.75">
      <c r="B110" s="21">
        <v>43359</v>
      </c>
      <c r="C110" s="23">
        <v>43360</v>
      </c>
      <c r="D110" s="23">
        <v>43361</v>
      </c>
      <c r="E110" s="23">
        <v>43362</v>
      </c>
      <c r="F110" s="23">
        <v>43363</v>
      </c>
      <c r="G110" s="23">
        <v>43364</v>
      </c>
      <c r="H110" s="24">
        <v>43365</v>
      </c>
    </row>
    <row r="111" spans="2:8" ht="12.75">
      <c r="B111" s="21">
        <v>43366</v>
      </c>
      <c r="C111" s="23">
        <v>43367</v>
      </c>
      <c r="D111" s="23">
        <v>43368</v>
      </c>
      <c r="E111" s="23">
        <v>43369</v>
      </c>
      <c r="F111" s="23">
        <v>43370</v>
      </c>
      <c r="G111" s="23">
        <v>43371</v>
      </c>
      <c r="H111" s="24">
        <v>43372</v>
      </c>
    </row>
    <row r="112" spans="2:8" ht="12.75">
      <c r="B112" s="21">
        <v>43373</v>
      </c>
      <c r="C112" s="23">
        <v>43374</v>
      </c>
      <c r="D112" s="23">
        <v>43375</v>
      </c>
      <c r="E112" s="23">
        <v>43376</v>
      </c>
      <c r="F112" s="23">
        <v>43377</v>
      </c>
      <c r="G112" s="23">
        <v>43378</v>
      </c>
      <c r="H112" s="24">
        <v>43379</v>
      </c>
    </row>
    <row r="113" spans="2:8" ht="12.75">
      <c r="B113" s="21">
        <v>43380</v>
      </c>
      <c r="C113" s="23">
        <v>43381</v>
      </c>
      <c r="D113" s="23">
        <v>43382</v>
      </c>
      <c r="E113" s="23">
        <v>43383</v>
      </c>
      <c r="F113" s="23">
        <v>43384</v>
      </c>
      <c r="G113" s="23">
        <v>43385</v>
      </c>
      <c r="H113" s="24">
        <v>43386</v>
      </c>
    </row>
    <row r="114" spans="2:8" ht="12.75">
      <c r="B114" s="21">
        <v>43387</v>
      </c>
      <c r="C114" s="23">
        <v>43388</v>
      </c>
      <c r="D114" s="23">
        <v>43389</v>
      </c>
      <c r="E114" s="23">
        <v>43390</v>
      </c>
      <c r="F114" s="23">
        <v>43391</v>
      </c>
      <c r="G114" s="23">
        <v>43392</v>
      </c>
      <c r="H114" s="24">
        <v>43393</v>
      </c>
    </row>
    <row r="115" spans="2:8" ht="12.75">
      <c r="B115" s="21">
        <v>43394</v>
      </c>
      <c r="C115" s="23">
        <v>43395</v>
      </c>
      <c r="D115" s="23">
        <v>43396</v>
      </c>
      <c r="E115" s="23">
        <v>43397</v>
      </c>
      <c r="F115" s="23">
        <v>43398</v>
      </c>
      <c r="G115" s="23">
        <v>43399</v>
      </c>
      <c r="H115" s="24">
        <v>43400</v>
      </c>
    </row>
    <row r="116" spans="2:8" ht="12.75">
      <c r="B116" s="21">
        <v>43401</v>
      </c>
      <c r="C116" s="23">
        <v>43402</v>
      </c>
      <c r="D116" s="23">
        <v>43403</v>
      </c>
      <c r="E116" s="23">
        <v>43404</v>
      </c>
      <c r="F116" s="23">
        <v>43405</v>
      </c>
      <c r="G116" s="23">
        <v>43406</v>
      </c>
      <c r="H116" s="24">
        <v>43407</v>
      </c>
    </row>
    <row r="117" spans="2:8" ht="12.75">
      <c r="B117" s="21">
        <v>43408</v>
      </c>
      <c r="C117" s="23">
        <v>43409</v>
      </c>
      <c r="D117" s="23">
        <v>43410</v>
      </c>
      <c r="E117" s="23">
        <v>43411</v>
      </c>
      <c r="F117" s="23">
        <v>43412</v>
      </c>
      <c r="G117" s="23">
        <v>43413</v>
      </c>
      <c r="H117" s="24">
        <v>43414</v>
      </c>
    </row>
    <row r="118" spans="2:8" ht="12.75">
      <c r="B118" s="21">
        <v>43415</v>
      </c>
      <c r="C118" s="23">
        <v>43416</v>
      </c>
      <c r="D118" s="23">
        <v>43417</v>
      </c>
      <c r="E118" s="23">
        <v>43418</v>
      </c>
      <c r="F118" s="23">
        <v>43419</v>
      </c>
      <c r="G118" s="23">
        <v>43420</v>
      </c>
      <c r="H118" s="24">
        <v>43421</v>
      </c>
    </row>
    <row r="119" spans="2:8" ht="12.75">
      <c r="B119" s="21">
        <v>43422</v>
      </c>
      <c r="C119" s="23">
        <v>43423</v>
      </c>
      <c r="D119" s="23">
        <v>43424</v>
      </c>
      <c r="E119" s="23">
        <v>43425</v>
      </c>
      <c r="F119" s="23">
        <v>43426</v>
      </c>
      <c r="G119" s="23">
        <v>43427</v>
      </c>
      <c r="H119" s="24">
        <v>43428</v>
      </c>
    </row>
    <row r="120" spans="2:8" ht="12.75">
      <c r="B120" s="21">
        <v>43429</v>
      </c>
      <c r="C120" s="23">
        <v>43430</v>
      </c>
      <c r="D120" s="23">
        <v>43431</v>
      </c>
      <c r="E120" s="23">
        <v>43432</v>
      </c>
      <c r="F120" s="23">
        <v>43433</v>
      </c>
      <c r="G120" s="23">
        <v>43434</v>
      </c>
      <c r="H120" s="24">
        <v>43435</v>
      </c>
    </row>
    <row r="121" spans="2:8" ht="12.75">
      <c r="B121" s="21">
        <v>43436</v>
      </c>
      <c r="C121" s="23">
        <v>43437</v>
      </c>
      <c r="D121" s="23">
        <v>43438</v>
      </c>
      <c r="E121" s="23">
        <v>43439</v>
      </c>
      <c r="F121" s="23">
        <v>43440</v>
      </c>
      <c r="G121" s="23">
        <v>43441</v>
      </c>
      <c r="H121" s="24">
        <v>43442</v>
      </c>
    </row>
    <row r="122" spans="2:8" ht="12.75">
      <c r="B122" s="21">
        <v>43443</v>
      </c>
      <c r="C122" s="23">
        <v>43444</v>
      </c>
      <c r="D122" s="23">
        <v>43445</v>
      </c>
      <c r="E122" s="23">
        <v>43446</v>
      </c>
      <c r="F122" s="23">
        <v>43447</v>
      </c>
      <c r="G122" s="23">
        <v>43448</v>
      </c>
      <c r="H122" s="24">
        <v>43449</v>
      </c>
    </row>
    <row r="123" spans="2:8" ht="12.75">
      <c r="B123" s="21">
        <v>43450</v>
      </c>
      <c r="C123" s="23">
        <v>43451</v>
      </c>
      <c r="D123" s="23">
        <v>43452</v>
      </c>
      <c r="E123" s="23">
        <v>43453</v>
      </c>
      <c r="F123" s="23">
        <v>43454</v>
      </c>
      <c r="G123" s="23">
        <v>43455</v>
      </c>
      <c r="H123" s="24">
        <v>43456</v>
      </c>
    </row>
    <row r="124" spans="2:8" ht="12.75">
      <c r="B124" s="21">
        <v>43457</v>
      </c>
      <c r="C124" s="23">
        <v>43458</v>
      </c>
      <c r="D124" s="23">
        <v>43459</v>
      </c>
      <c r="E124" s="23">
        <v>43460</v>
      </c>
      <c r="F124" s="23">
        <v>43461</v>
      </c>
      <c r="G124" s="23">
        <v>43462</v>
      </c>
      <c r="H124" s="24">
        <v>43463</v>
      </c>
    </row>
    <row r="125" spans="2:8" ht="12.75">
      <c r="B125" s="61">
        <v>43464</v>
      </c>
      <c r="C125" s="62">
        <v>43465</v>
      </c>
      <c r="D125" s="62">
        <v>43466</v>
      </c>
      <c r="E125" s="62">
        <v>43467</v>
      </c>
      <c r="F125" s="62">
        <v>43468</v>
      </c>
      <c r="G125" s="62">
        <v>43469</v>
      </c>
      <c r="H125" s="63">
        <v>43470</v>
      </c>
    </row>
    <row r="126" spans="2:8" ht="12.75">
      <c r="B126"/>
      <c r="C126"/>
      <c r="D126"/>
      <c r="E126"/>
      <c r="F126"/>
      <c r="G126"/>
      <c r="H126"/>
    </row>
    <row r="127" spans="2:8" ht="12.75">
      <c r="B127"/>
      <c r="C127"/>
      <c r="D127"/>
      <c r="E127"/>
      <c r="F127"/>
      <c r="G127"/>
      <c r="H127"/>
    </row>
    <row r="128" spans="2:8" ht="12.75">
      <c r="B128"/>
      <c r="C128"/>
      <c r="D128"/>
      <c r="E128"/>
      <c r="F128"/>
      <c r="G128"/>
      <c r="H128"/>
    </row>
    <row r="129" spans="2:8" ht="12.75">
      <c r="B129"/>
      <c r="C129"/>
      <c r="D129"/>
      <c r="E129"/>
      <c r="F129"/>
      <c r="G129"/>
      <c r="H129"/>
    </row>
    <row r="130" spans="2:8" ht="12.75">
      <c r="B130"/>
      <c r="C130"/>
      <c r="D130"/>
      <c r="E130"/>
      <c r="F130"/>
      <c r="G130"/>
      <c r="H130"/>
    </row>
    <row r="131" spans="2:8" ht="12.75">
      <c r="B131"/>
      <c r="C131"/>
      <c r="D131"/>
      <c r="E131"/>
      <c r="F131"/>
      <c r="G131"/>
      <c r="H131"/>
    </row>
    <row r="132" spans="2:8" ht="12.75">
      <c r="B132"/>
      <c r="C132"/>
      <c r="D132"/>
      <c r="E132"/>
      <c r="F132"/>
      <c r="G132"/>
      <c r="H132"/>
    </row>
    <row r="133" spans="2:8" ht="12.75">
      <c r="B133"/>
      <c r="C133"/>
      <c r="D133"/>
      <c r="E133"/>
      <c r="F133"/>
      <c r="G133"/>
      <c r="H133"/>
    </row>
    <row r="134" spans="2:8" ht="12.75">
      <c r="B134"/>
      <c r="C134"/>
      <c r="D134"/>
      <c r="E134"/>
      <c r="F134"/>
      <c r="G134"/>
      <c r="H134"/>
    </row>
    <row r="135" spans="2:8" ht="12.75">
      <c r="B135"/>
      <c r="C135"/>
      <c r="D135"/>
      <c r="E135"/>
      <c r="F135"/>
      <c r="G135"/>
      <c r="H135"/>
    </row>
    <row r="136" spans="2:8" ht="12.75">
      <c r="B136"/>
      <c r="C136"/>
      <c r="D136"/>
      <c r="E136"/>
      <c r="F136"/>
      <c r="G136"/>
      <c r="H136"/>
    </row>
    <row r="137" spans="2:8" ht="12.75">
      <c r="B137"/>
      <c r="C137"/>
      <c r="D137"/>
      <c r="E137"/>
      <c r="F137"/>
      <c r="G137"/>
      <c r="H137"/>
    </row>
    <row r="138" spans="2:8" ht="12.75">
      <c r="B138"/>
      <c r="C138"/>
      <c r="D138"/>
      <c r="E138"/>
      <c r="F138"/>
      <c r="G138"/>
      <c r="H138"/>
    </row>
    <row r="139" spans="2:8" ht="12.75">
      <c r="B139"/>
      <c r="C139"/>
      <c r="D139"/>
      <c r="E139"/>
      <c r="F139"/>
      <c r="G139"/>
      <c r="H139"/>
    </row>
    <row r="140" spans="2:8" ht="12.75">
      <c r="B140"/>
      <c r="C140"/>
      <c r="D140"/>
      <c r="E140"/>
      <c r="F140"/>
      <c r="G140"/>
      <c r="H140"/>
    </row>
    <row r="141" spans="2:8" ht="12.75">
      <c r="B141"/>
      <c r="C141"/>
      <c r="D141"/>
      <c r="E141"/>
      <c r="F141"/>
      <c r="G141"/>
      <c r="H141"/>
    </row>
    <row r="142" spans="2:8" ht="12.75">
      <c r="B142"/>
      <c r="C142"/>
      <c r="D142"/>
      <c r="E142"/>
      <c r="F142"/>
      <c r="G142"/>
      <c r="H142"/>
    </row>
    <row r="143" spans="2:8" ht="12.75">
      <c r="B143"/>
      <c r="C143"/>
      <c r="D143"/>
      <c r="E143"/>
      <c r="F143"/>
      <c r="G143"/>
      <c r="H143"/>
    </row>
    <row r="144" spans="2:8" ht="12.75">
      <c r="B144"/>
      <c r="C144"/>
      <c r="D144"/>
      <c r="E144"/>
      <c r="F144"/>
      <c r="G144"/>
      <c r="H144"/>
    </row>
    <row r="145" spans="2:8" ht="12.75">
      <c r="B145"/>
      <c r="C145"/>
      <c r="D145"/>
      <c r="E145"/>
      <c r="F145"/>
      <c r="G145"/>
      <c r="H145"/>
    </row>
    <row r="146" spans="2:8" ht="12.75">
      <c r="B146"/>
      <c r="C146"/>
      <c r="D146"/>
      <c r="E146"/>
      <c r="F146"/>
      <c r="G146"/>
      <c r="H146"/>
    </row>
    <row r="147" spans="2:8" ht="12.75">
      <c r="B147"/>
      <c r="C147"/>
      <c r="D147"/>
      <c r="E147"/>
      <c r="F147"/>
      <c r="G147"/>
      <c r="H147"/>
    </row>
    <row r="148" spans="2:8" ht="12.75">
      <c r="B148"/>
      <c r="C148"/>
      <c r="D148"/>
      <c r="E148"/>
      <c r="F148"/>
      <c r="G148"/>
      <c r="H148"/>
    </row>
    <row r="149" spans="2:8" ht="12.75">
      <c r="B149"/>
      <c r="C149"/>
      <c r="D149"/>
      <c r="E149"/>
      <c r="F149"/>
      <c r="G149"/>
      <c r="H149"/>
    </row>
    <row r="150" spans="2:8" ht="12.75">
      <c r="B150"/>
      <c r="C150"/>
      <c r="D150"/>
      <c r="E150"/>
      <c r="F150"/>
      <c r="G150"/>
      <c r="H150"/>
    </row>
    <row r="151" spans="2:8" ht="12.75">
      <c r="B151"/>
      <c r="C151"/>
      <c r="D151"/>
      <c r="E151"/>
      <c r="F151"/>
      <c r="G151"/>
      <c r="H151"/>
    </row>
    <row r="152" spans="2:8" ht="12.75">
      <c r="B152"/>
      <c r="C152"/>
      <c r="D152"/>
      <c r="E152"/>
      <c r="F152"/>
      <c r="G152"/>
      <c r="H152"/>
    </row>
    <row r="153" spans="2:8" ht="12.75">
      <c r="B153"/>
      <c r="C153"/>
      <c r="D153"/>
      <c r="E153"/>
      <c r="F153"/>
      <c r="G153"/>
      <c r="H153"/>
    </row>
    <row r="154" spans="2:8" ht="12.75">
      <c r="B154"/>
      <c r="C154"/>
      <c r="D154"/>
      <c r="E154"/>
      <c r="F154"/>
      <c r="G154"/>
      <c r="H154"/>
    </row>
    <row r="155" spans="2:8" ht="12.75">
      <c r="B155"/>
      <c r="C155"/>
      <c r="D155"/>
      <c r="E155"/>
      <c r="F155"/>
      <c r="G155"/>
      <c r="H155"/>
    </row>
    <row r="156" spans="2:8" ht="12.75">
      <c r="B156"/>
      <c r="C156"/>
      <c r="D156"/>
      <c r="E156"/>
      <c r="F156"/>
      <c r="G156"/>
      <c r="H156"/>
    </row>
  </sheetData>
  <sheetProtection selectLockedCells="1" selectUnlockedCells="1"/>
  <mergeCells count="11">
    <mergeCell ref="B2:H3"/>
    <mergeCell ref="L4:N4"/>
    <mergeCell ref="J10:T10"/>
    <mergeCell ref="J11:T11"/>
    <mergeCell ref="J12:T12"/>
    <mergeCell ref="J13:T13"/>
    <mergeCell ref="J14:T14"/>
    <mergeCell ref="J17:T17"/>
    <mergeCell ref="J19:T20"/>
    <mergeCell ref="J21:T22"/>
    <mergeCell ref="J23:T24"/>
  </mergeCells>
  <conditionalFormatting sqref="A4:A31">
    <cfRule type="cellIs" priority="1" dxfId="0" operator="equal" stopIfTrue="1">
      <formula>$K$5</formula>
    </cfRule>
  </conditionalFormatting>
  <conditionalFormatting sqref="B1:I65536 J1:O1 J3:O3 J6:J9 J15:T16 J25:K65536 K9:S9 L25:L30 L32:L65536 M25:T65536 P1:S5 T1:T9 U1:IV65536">
    <cfRule type="cellIs" priority="2" dxfId="1" operator="equal" stopIfTrue="1">
      <formula>Calendário!$K$5</formula>
    </cfRule>
  </conditionalFormatting>
  <printOptions/>
  <pageMargins left="0.5118055555555555" right="0.5118055555555555" top="0.7875" bottom="0.7875" header="0.5118055555555555" footer="0.511805555555555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CA56"/>
  <sheetViews>
    <sheetView tabSelected="1" zoomScale="65" zoomScaleNormal="65" workbookViewId="0" topLeftCell="A2">
      <pane ySplit="2220" topLeftCell="A81" activePane="bottomLeft" state="split"/>
      <selection pane="topLeft" activeCell="A2" sqref="A2"/>
      <selection pane="bottomLeft" activeCell="B89" sqref="B89"/>
    </sheetView>
  </sheetViews>
  <sheetFormatPr defaultColWidth="12.57421875" defaultRowHeight="15"/>
  <cols>
    <col min="1" max="1" width="1.421875" style="0" customWidth="1"/>
    <col min="2" max="2" width="3.421875" style="0" customWidth="1"/>
    <col min="3" max="3" width="9.28125" style="0" customWidth="1"/>
    <col min="4" max="4" width="39.140625" style="0" customWidth="1"/>
    <col min="5" max="5" width="5.57421875" style="0" customWidth="1"/>
    <col min="6" max="8" width="5.00390625" style="0" customWidth="1"/>
    <col min="9" max="9" width="4.00390625" style="0" customWidth="1"/>
    <col min="10" max="10" width="5.00390625" style="0" customWidth="1"/>
    <col min="11" max="11" width="4.00390625" style="0" customWidth="1"/>
    <col min="12" max="12" width="5.00390625" style="0" customWidth="1"/>
    <col min="13" max="13" width="4.00390625" style="0" customWidth="1"/>
    <col min="14" max="14" width="5.28125" style="0" customWidth="1"/>
    <col min="15" max="15" width="4.00390625" style="0" customWidth="1"/>
    <col min="16" max="17" width="5.00390625" style="0" customWidth="1"/>
    <col min="18" max="18" width="4.140625" style="0" customWidth="1"/>
    <col min="19" max="19" width="5.140625" style="0" customWidth="1"/>
    <col min="20" max="20" width="5.140625" style="64" customWidth="1"/>
    <col min="21" max="21" width="4.140625" style="0" customWidth="1"/>
    <col min="22" max="24" width="0" style="0" hidden="1" customWidth="1"/>
    <col min="25" max="26" width="4.00390625" style="0" customWidth="1"/>
    <col min="27" max="27" width="6.00390625" style="0" customWidth="1"/>
    <col min="28" max="28" width="3.7109375" style="65" customWidth="1"/>
    <col min="29" max="44" width="4.00390625" style="0" customWidth="1"/>
    <col min="45" max="45" width="4.140625" style="66" customWidth="1"/>
    <col min="46" max="70" width="4.140625" style="0" customWidth="1"/>
    <col min="71" max="78" width="4.00390625" style="0" customWidth="1"/>
    <col min="79" max="16384" width="11.57421875" style="0" customWidth="1"/>
  </cols>
  <sheetData>
    <row r="1" spans="1:79" s="73" customFormat="1" ht="48" customHeight="1">
      <c r="A1" s="67"/>
      <c r="B1" s="68" t="s">
        <v>28</v>
      </c>
      <c r="C1" s="68"/>
      <c r="D1" s="68"/>
      <c r="E1" s="68"/>
      <c r="F1" s="69"/>
      <c r="G1" s="69">
        <v>10</v>
      </c>
      <c r="H1" s="69"/>
      <c r="I1" s="69">
        <v>5</v>
      </c>
      <c r="J1" s="69"/>
      <c r="K1" s="69">
        <v>2</v>
      </c>
      <c r="L1" s="69"/>
      <c r="M1" s="69">
        <v>6</v>
      </c>
      <c r="N1" s="69"/>
      <c r="O1" s="69">
        <v>4</v>
      </c>
      <c r="P1" s="69">
        <v>12</v>
      </c>
      <c r="Q1" s="69"/>
      <c r="R1" s="69">
        <v>13</v>
      </c>
      <c r="S1" s="69"/>
      <c r="T1" s="69">
        <v>98</v>
      </c>
      <c r="U1" s="69" t="s">
        <v>29</v>
      </c>
      <c r="V1" s="69"/>
      <c r="W1" s="69"/>
      <c r="X1" s="69"/>
      <c r="Y1" s="69"/>
      <c r="Z1" s="69"/>
      <c r="AA1" s="69"/>
      <c r="AB1" s="70"/>
      <c r="AC1" s="69"/>
      <c r="AD1" s="71"/>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1"/>
      <c r="BT1" s="71"/>
      <c r="BU1" s="71"/>
      <c r="BV1" s="71"/>
      <c r="BW1" s="71"/>
      <c r="BX1" s="71"/>
      <c r="BY1" s="71"/>
      <c r="BZ1" s="71"/>
      <c r="CA1" s="71"/>
    </row>
    <row r="2" spans="1:79" s="75" customFormat="1" ht="50.25" customHeight="1">
      <c r="A2"/>
      <c r="B2" s="68" t="s">
        <v>30</v>
      </c>
      <c r="C2" s="68" t="s">
        <v>31</v>
      </c>
      <c r="D2" s="68" t="s">
        <v>32</v>
      </c>
      <c r="E2" s="69" t="s">
        <v>33</v>
      </c>
      <c r="F2" s="69" t="s">
        <v>34</v>
      </c>
      <c r="G2" s="69" t="s">
        <v>35</v>
      </c>
      <c r="H2" s="69" t="s">
        <v>36</v>
      </c>
      <c r="I2" s="69" t="s">
        <v>37</v>
      </c>
      <c r="J2" s="69" t="s">
        <v>38</v>
      </c>
      <c r="K2" s="69" t="s">
        <v>39</v>
      </c>
      <c r="L2" s="69" t="s">
        <v>40</v>
      </c>
      <c r="M2" s="69" t="s">
        <v>41</v>
      </c>
      <c r="N2" s="69" t="s">
        <v>42</v>
      </c>
      <c r="O2" s="69" t="s">
        <v>43</v>
      </c>
      <c r="P2" s="69" t="s">
        <v>44</v>
      </c>
      <c r="Q2" s="69" t="s">
        <v>45</v>
      </c>
      <c r="R2" s="69" t="s">
        <v>46</v>
      </c>
      <c r="S2" s="69" t="s">
        <v>47</v>
      </c>
      <c r="T2" s="69" t="s">
        <v>48</v>
      </c>
      <c r="U2" s="69" t="s">
        <v>49</v>
      </c>
      <c r="V2" s="69" t="s">
        <v>50</v>
      </c>
      <c r="W2" s="69" t="s">
        <v>51</v>
      </c>
      <c r="X2" s="69" t="s">
        <v>52</v>
      </c>
      <c r="Y2" s="69" t="s">
        <v>53</v>
      </c>
      <c r="Z2" s="69" t="s">
        <v>54</v>
      </c>
      <c r="AA2" s="69" t="s">
        <v>55</v>
      </c>
      <c r="AB2" s="70" t="s">
        <v>56</v>
      </c>
      <c r="AC2" s="69"/>
      <c r="AD2" s="74"/>
      <c r="AE2" s="74" t="s">
        <v>57</v>
      </c>
      <c r="AF2" s="74" t="s">
        <v>58</v>
      </c>
      <c r="AG2" s="74" t="s">
        <v>59</v>
      </c>
      <c r="AH2" s="74" t="s">
        <v>57</v>
      </c>
      <c r="AI2" s="74" t="s">
        <v>58</v>
      </c>
      <c r="AJ2" s="74" t="s">
        <v>59</v>
      </c>
      <c r="AK2" s="74" t="s">
        <v>57</v>
      </c>
      <c r="AL2" s="74" t="s">
        <v>58</v>
      </c>
      <c r="AM2" s="74" t="s">
        <v>59</v>
      </c>
      <c r="AN2" s="74" t="s">
        <v>57</v>
      </c>
      <c r="AO2" s="74" t="s">
        <v>58</v>
      </c>
      <c r="AP2" s="74" t="s">
        <v>59</v>
      </c>
      <c r="AQ2" s="74" t="s">
        <v>58</v>
      </c>
      <c r="AR2" s="74" t="s">
        <v>59</v>
      </c>
      <c r="AS2" s="74" t="s">
        <v>57</v>
      </c>
      <c r="AT2" s="74" t="s">
        <v>58</v>
      </c>
      <c r="AU2" s="69" t="s">
        <v>59</v>
      </c>
      <c r="AV2" s="74" t="s">
        <v>57</v>
      </c>
      <c r="AW2" s="74" t="s">
        <v>58</v>
      </c>
      <c r="AX2" s="69" t="s">
        <v>59</v>
      </c>
      <c r="AY2" s="74" t="s">
        <v>57</v>
      </c>
      <c r="AZ2" s="74" t="s">
        <v>58</v>
      </c>
      <c r="BA2" s="69" t="s">
        <v>59</v>
      </c>
      <c r="BB2" s="74" t="s">
        <v>57</v>
      </c>
      <c r="BC2" s="74" t="s">
        <v>58</v>
      </c>
      <c r="BD2" s="69" t="s">
        <v>59</v>
      </c>
      <c r="BE2" s="74" t="s">
        <v>57</v>
      </c>
      <c r="BF2" s="74" t="s">
        <v>58</v>
      </c>
      <c r="BG2" s="69" t="s">
        <v>59</v>
      </c>
      <c r="BH2" s="74" t="s">
        <v>57</v>
      </c>
      <c r="BI2" s="74" t="s">
        <v>58</v>
      </c>
      <c r="BJ2" s="69" t="s">
        <v>59</v>
      </c>
      <c r="BK2" s="74" t="s">
        <v>57</v>
      </c>
      <c r="BL2" s="74" t="s">
        <v>58</v>
      </c>
      <c r="BM2" s="74" t="s">
        <v>58</v>
      </c>
      <c r="BN2" s="69" t="s">
        <v>59</v>
      </c>
      <c r="BO2" s="74" t="s">
        <v>57</v>
      </c>
      <c r="BP2" s="74" t="s">
        <v>58</v>
      </c>
      <c r="BQ2" s="74" t="s">
        <v>60</v>
      </c>
      <c r="BR2" s="69" t="s">
        <v>59</v>
      </c>
      <c r="BS2" s="74" t="s">
        <v>57</v>
      </c>
      <c r="BT2" s="74" t="s">
        <v>58</v>
      </c>
      <c r="BU2" s="69" t="s">
        <v>59</v>
      </c>
      <c r="BV2" s="74" t="s">
        <v>57</v>
      </c>
      <c r="BW2" s="74" t="s">
        <v>58</v>
      </c>
      <c r="BX2" s="69" t="s">
        <v>59</v>
      </c>
      <c r="BY2" s="74" t="s">
        <v>57</v>
      </c>
      <c r="BZ2" s="74" t="s">
        <v>58</v>
      </c>
      <c r="CA2" s="74"/>
    </row>
    <row r="3" spans="1:79" s="75" customFormat="1" ht="63.75" customHeight="1">
      <c r="A3"/>
      <c r="B3" s="68"/>
      <c r="C3" s="68"/>
      <c r="D3" s="68"/>
      <c r="E3" s="69"/>
      <c r="F3" s="69"/>
      <c r="G3" s="69"/>
      <c r="H3" s="69"/>
      <c r="I3" s="69"/>
      <c r="J3" s="69"/>
      <c r="K3" s="69"/>
      <c r="L3" s="69"/>
      <c r="M3" s="69"/>
      <c r="N3" s="69"/>
      <c r="O3" s="69"/>
      <c r="P3" s="69"/>
      <c r="Q3" s="69"/>
      <c r="R3" s="69"/>
      <c r="S3" s="69"/>
      <c r="T3" s="69"/>
      <c r="U3" s="69"/>
      <c r="V3" s="69"/>
      <c r="W3" s="69" t="s">
        <v>51</v>
      </c>
      <c r="X3" s="69" t="s">
        <v>52</v>
      </c>
      <c r="Y3" s="69"/>
      <c r="Z3" s="69"/>
      <c r="AA3" s="69"/>
      <c r="AB3" s="70"/>
      <c r="AC3" s="69"/>
      <c r="AD3" s="74">
        <v>42625</v>
      </c>
      <c r="AE3" s="74">
        <v>42627</v>
      </c>
      <c r="AF3" s="74">
        <v>42629</v>
      </c>
      <c r="AG3" s="74">
        <v>42632</v>
      </c>
      <c r="AH3" s="74">
        <v>42634</v>
      </c>
      <c r="AI3" s="74">
        <v>42636</v>
      </c>
      <c r="AJ3" s="74">
        <v>42639</v>
      </c>
      <c r="AK3" s="74">
        <v>42641</v>
      </c>
      <c r="AL3" s="74">
        <v>42643</v>
      </c>
      <c r="AM3" s="74">
        <v>42646</v>
      </c>
      <c r="AN3" s="74">
        <v>42648</v>
      </c>
      <c r="AO3" s="74">
        <v>42650</v>
      </c>
      <c r="AP3" s="74">
        <v>42653</v>
      </c>
      <c r="AQ3" s="74">
        <v>42657</v>
      </c>
      <c r="AR3" s="74">
        <v>42660</v>
      </c>
      <c r="AS3" s="74">
        <v>42662</v>
      </c>
      <c r="AT3" s="74">
        <v>42664</v>
      </c>
      <c r="AU3" s="74">
        <v>42751</v>
      </c>
      <c r="AV3" s="74">
        <v>42753</v>
      </c>
      <c r="AW3" s="74">
        <v>42755</v>
      </c>
      <c r="AX3" s="74">
        <v>42758</v>
      </c>
      <c r="AY3" s="74">
        <v>42760</v>
      </c>
      <c r="AZ3" s="74">
        <v>42762</v>
      </c>
      <c r="BA3" s="74">
        <v>42765</v>
      </c>
      <c r="BB3" s="74">
        <v>42767</v>
      </c>
      <c r="BC3" s="74">
        <v>42769</v>
      </c>
      <c r="BD3" s="74">
        <v>42772</v>
      </c>
      <c r="BE3" s="74">
        <v>42774</v>
      </c>
      <c r="BF3" s="74">
        <v>42776</v>
      </c>
      <c r="BG3" s="74">
        <v>42779</v>
      </c>
      <c r="BH3" s="74">
        <v>42781</v>
      </c>
      <c r="BI3" s="74">
        <v>42783</v>
      </c>
      <c r="BJ3" s="74">
        <v>42786</v>
      </c>
      <c r="BK3" s="74">
        <v>42788</v>
      </c>
      <c r="BL3" s="74">
        <v>42790</v>
      </c>
      <c r="BM3" s="74">
        <v>42797</v>
      </c>
      <c r="BN3" s="74">
        <v>42800</v>
      </c>
      <c r="BO3" s="74">
        <v>42802</v>
      </c>
      <c r="BP3" s="74">
        <v>42804</v>
      </c>
      <c r="BQ3" s="74">
        <v>42805</v>
      </c>
      <c r="BR3" s="74">
        <v>42807</v>
      </c>
      <c r="BS3" s="74">
        <v>42809</v>
      </c>
      <c r="BT3" s="74">
        <v>42811</v>
      </c>
      <c r="BU3" s="74">
        <v>42814</v>
      </c>
      <c r="BV3" s="74">
        <v>42816</v>
      </c>
      <c r="BW3" s="74">
        <v>42818</v>
      </c>
      <c r="BX3" s="74">
        <v>42821</v>
      </c>
      <c r="BY3" s="74">
        <v>42823</v>
      </c>
      <c r="BZ3" s="74">
        <v>42825</v>
      </c>
      <c r="CA3" s="76" t="s">
        <v>61</v>
      </c>
    </row>
    <row r="4" spans="1:79" s="93" customFormat="1" ht="12.75">
      <c r="A4"/>
      <c r="B4" s="77">
        <v>1</v>
      </c>
      <c r="C4" s="78" t="s">
        <v>62</v>
      </c>
      <c r="D4" s="79" t="s">
        <v>63</v>
      </c>
      <c r="E4" s="79" t="s">
        <v>64</v>
      </c>
      <c r="F4" s="80">
        <v>7.5</v>
      </c>
      <c r="G4" s="80">
        <f>F4/1.5</f>
        <v>5</v>
      </c>
      <c r="H4" s="80">
        <v>6.5</v>
      </c>
      <c r="I4" s="80">
        <f>0.5*H4/1.9</f>
        <v>1.7105263157894737</v>
      </c>
      <c r="J4" s="80">
        <v>10</v>
      </c>
      <c r="K4" s="80">
        <f>J4/10*K$1</f>
        <v>2</v>
      </c>
      <c r="L4" s="80">
        <v>25</v>
      </c>
      <c r="M4" s="80">
        <f>L4/40*M$1</f>
        <v>3.75</v>
      </c>
      <c r="N4" s="80">
        <v>30</v>
      </c>
      <c r="O4" s="80">
        <f>N4/11</f>
        <v>2.727272727272727</v>
      </c>
      <c r="P4" s="80">
        <f>O4+M4+K4</f>
        <v>8.477272727272727</v>
      </c>
      <c r="Q4" s="80">
        <v>9.5</v>
      </c>
      <c r="R4" s="80">
        <f>Q4*13/18</f>
        <v>6.861111111111111</v>
      </c>
      <c r="S4" s="81">
        <f>SUM(AD4:BZ4)</f>
        <v>6</v>
      </c>
      <c r="T4" s="82">
        <f>S4/T$1*100</f>
        <v>6.122448979591836</v>
      </c>
      <c r="U4" s="83">
        <f>(G4+I4+P4+R4)/4</f>
        <v>5.5122275385433275</v>
      </c>
      <c r="V4" s="83">
        <f>U4*10</f>
        <v>55.12227538543328</v>
      </c>
      <c r="W4" s="84">
        <v>60</v>
      </c>
      <c r="X4" s="85">
        <v>25</v>
      </c>
      <c r="Y4" s="86" t="str">
        <f>IF(T4&gt;25,"RF",IF(U4&gt;5.9,"A","EE"))</f>
        <v>EE</v>
      </c>
      <c r="Z4" s="87"/>
      <c r="AA4" s="86" t="str">
        <f>IF(Y4="A","A",IF(Y4="RF",Y4,IF(Y4="EE",IF(Z4="",Y4,IF(Z4&gt;5.9,"A","RNEE")))))</f>
        <v>EE</v>
      </c>
      <c r="AB4" s="88">
        <f>IF(Z4="",U4,Z4)</f>
        <v>5.5122275385433275</v>
      </c>
      <c r="AC4"/>
      <c r="AD4" s="89"/>
      <c r="AE4" s="89"/>
      <c r="AF4" s="90">
        <v>2</v>
      </c>
      <c r="AG4" s="89"/>
      <c r="AH4" s="89"/>
      <c r="AI4" s="89"/>
      <c r="AJ4" s="89"/>
      <c r="AK4" s="89"/>
      <c r="AL4" s="89"/>
      <c r="AM4" s="89"/>
      <c r="AN4" s="89"/>
      <c r="AO4" s="89"/>
      <c r="AP4" s="89"/>
      <c r="AQ4" s="89"/>
      <c r="AR4" s="89"/>
      <c r="AS4" s="89"/>
      <c r="AT4" s="89"/>
      <c r="AU4" s="90">
        <v>2</v>
      </c>
      <c r="AV4" s="89"/>
      <c r="AW4" s="89"/>
      <c r="AX4" s="89"/>
      <c r="AY4" s="89"/>
      <c r="AZ4" s="89"/>
      <c r="BA4" s="89"/>
      <c r="BB4" s="89"/>
      <c r="BC4" s="89"/>
      <c r="BD4" s="89"/>
      <c r="BE4" s="89"/>
      <c r="BF4" s="89"/>
      <c r="BG4" s="89"/>
      <c r="BH4" s="89"/>
      <c r="BI4" s="89"/>
      <c r="BJ4" s="89"/>
      <c r="BK4" s="89"/>
      <c r="BL4" s="90">
        <v>2</v>
      </c>
      <c r="BM4" s="89"/>
      <c r="BN4" s="89"/>
      <c r="BO4" s="89"/>
      <c r="BP4" s="89"/>
      <c r="BQ4" s="89"/>
      <c r="BR4" s="89"/>
      <c r="BS4" s="89"/>
      <c r="BT4" s="89"/>
      <c r="BU4" s="89"/>
      <c r="BV4" s="89"/>
      <c r="BW4" s="91"/>
      <c r="BX4" s="91"/>
      <c r="BY4" s="91"/>
      <c r="BZ4" s="91"/>
      <c r="CA4" s="92" t="s">
        <v>65</v>
      </c>
    </row>
    <row r="5" spans="1:79" s="93" customFormat="1" ht="12.75">
      <c r="A5"/>
      <c r="B5" s="94">
        <v>2</v>
      </c>
      <c r="C5" s="95" t="s">
        <v>66</v>
      </c>
      <c r="D5" s="96" t="s">
        <v>67</v>
      </c>
      <c r="E5" s="96" t="s">
        <v>68</v>
      </c>
      <c r="F5" s="97">
        <v>4.3</v>
      </c>
      <c r="G5" s="97">
        <f>F5/1.5</f>
        <v>2.8666666666666667</v>
      </c>
      <c r="H5" s="97">
        <v>0</v>
      </c>
      <c r="I5" s="97">
        <f>0.5*H5/1.9</f>
        <v>0</v>
      </c>
      <c r="J5" s="97">
        <v>0</v>
      </c>
      <c r="K5" s="97">
        <f>J5/10*K$1</f>
        <v>0</v>
      </c>
      <c r="L5" s="97">
        <v>14</v>
      </c>
      <c r="M5" s="97">
        <f>L5/40*M$1</f>
        <v>2.0999999999999996</v>
      </c>
      <c r="N5" s="97"/>
      <c r="O5" s="97">
        <f>N5/11</f>
        <v>0</v>
      </c>
      <c r="P5" s="97">
        <f>O5+M5+K5</f>
        <v>2.0999999999999996</v>
      </c>
      <c r="Q5" s="97"/>
      <c r="R5" s="97">
        <f>Q5*13/18</f>
        <v>0</v>
      </c>
      <c r="S5" s="98">
        <f>SUM(AD5:BZ5)</f>
        <v>20</v>
      </c>
      <c r="T5" s="99">
        <f>S5/T$1*100</f>
        <v>20.408163265306122</v>
      </c>
      <c r="U5" s="100">
        <f>(G5+I5+P5+R5)/4</f>
        <v>1.2416666666666667</v>
      </c>
      <c r="V5" s="100">
        <f>U5*10</f>
        <v>12.416666666666668</v>
      </c>
      <c r="W5" s="101">
        <v>60</v>
      </c>
      <c r="X5" s="101">
        <v>25</v>
      </c>
      <c r="Y5" s="102" t="str">
        <f>IF(T5&gt;25,"RF",IF(U5&gt;5.9,"A","EE"))</f>
        <v>EE</v>
      </c>
      <c r="Z5" s="103"/>
      <c r="AA5" s="102" t="str">
        <f>IF(Y5="A","A",IF(Y5="RF",Y5,IF(Y5="EE",IF(Z5="",Y5,IF(Z5&gt;5.9,"A","RNEE")))))</f>
        <v>EE</v>
      </c>
      <c r="AB5" s="104">
        <f>IF(Z5="",U5,Z5)</f>
        <v>1.2416666666666667</v>
      </c>
      <c r="AC5"/>
      <c r="AD5" s="90">
        <v>2</v>
      </c>
      <c r="AE5" s="90">
        <v>2</v>
      </c>
      <c r="AF5" s="90">
        <v>2</v>
      </c>
      <c r="AG5" s="90">
        <v>2</v>
      </c>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90">
        <v>2</v>
      </c>
      <c r="BM5" s="90">
        <v>2</v>
      </c>
      <c r="BN5" s="89"/>
      <c r="BO5" s="89"/>
      <c r="BP5" s="89"/>
      <c r="BQ5" s="90">
        <v>2</v>
      </c>
      <c r="BR5" s="89"/>
      <c r="BS5" s="89"/>
      <c r="BT5" s="90">
        <v>2</v>
      </c>
      <c r="BU5" s="89"/>
      <c r="BV5" s="89"/>
      <c r="BW5" s="91"/>
      <c r="BX5" s="91"/>
      <c r="BY5" s="90">
        <v>2</v>
      </c>
      <c r="BZ5" s="90">
        <v>2</v>
      </c>
      <c r="CA5" s="92" t="s">
        <v>69</v>
      </c>
    </row>
    <row r="6" spans="1:79" s="93" customFormat="1" ht="12.75">
      <c r="A6"/>
      <c r="B6" s="77">
        <v>3</v>
      </c>
      <c r="C6" s="78" t="s">
        <v>70</v>
      </c>
      <c r="D6" s="79" t="s">
        <v>71</v>
      </c>
      <c r="E6" s="79" t="s">
        <v>64</v>
      </c>
      <c r="F6" s="80">
        <v>10</v>
      </c>
      <c r="G6" s="80">
        <f>F6/1.5</f>
        <v>6.666666666666667</v>
      </c>
      <c r="H6" s="80">
        <v>2</v>
      </c>
      <c r="I6" s="80">
        <f>0.5*H6/1.9</f>
        <v>0.5263157894736842</v>
      </c>
      <c r="J6" s="80">
        <v>10</v>
      </c>
      <c r="K6" s="80">
        <f>J6/10*K$1</f>
        <v>2</v>
      </c>
      <c r="L6" s="80">
        <v>29</v>
      </c>
      <c r="M6" s="80">
        <f>L6/40*M$1</f>
        <v>4.35</v>
      </c>
      <c r="N6" s="80"/>
      <c r="O6" s="80">
        <f>N6/11</f>
        <v>0</v>
      </c>
      <c r="P6" s="80">
        <f>O6+M6+K6</f>
        <v>6.35</v>
      </c>
      <c r="Q6" s="80"/>
      <c r="R6" s="80">
        <f>Q6*13/18</f>
        <v>0</v>
      </c>
      <c r="S6" s="81">
        <f>SUM(AD6:BZ6)</f>
        <v>28</v>
      </c>
      <c r="T6" s="82">
        <f>S6/T$1*100</f>
        <v>28.57142857142857</v>
      </c>
      <c r="U6" s="83">
        <f>(G6+I6+P6+R6)/4</f>
        <v>3.3857456140350877</v>
      </c>
      <c r="V6" s="83">
        <f>U6*10</f>
        <v>33.85745614035088</v>
      </c>
      <c r="W6" s="84">
        <v>60</v>
      </c>
      <c r="X6" s="84">
        <v>25</v>
      </c>
      <c r="Y6" s="86" t="str">
        <f>IF(T6&gt;25,"RF",IF(U6&gt;5.9,"A","EE"))</f>
        <v>RF</v>
      </c>
      <c r="Z6" s="87"/>
      <c r="AA6" s="86" t="str">
        <f>IF(Y6="A","A",IF(Y6="RF",Y6,IF(Y6="EE",IF(Z6="",Y6,IF(Z6&gt;5.9,"A","RNEE")))))</f>
        <v>RF</v>
      </c>
      <c r="AB6" s="88">
        <f>IF(Z6="",U6,Z6)</f>
        <v>3.3857456140350877</v>
      </c>
      <c r="AC6"/>
      <c r="AD6" s="90">
        <v>2</v>
      </c>
      <c r="AE6" s="89"/>
      <c r="AF6" s="89"/>
      <c r="AG6" s="89"/>
      <c r="AH6" s="89"/>
      <c r="AI6" s="89"/>
      <c r="AJ6" s="89"/>
      <c r="AK6" s="89"/>
      <c r="AL6" s="89"/>
      <c r="AM6" s="89"/>
      <c r="AN6" s="89"/>
      <c r="AO6" s="89"/>
      <c r="AP6" s="89"/>
      <c r="AQ6" s="89"/>
      <c r="AR6" s="89"/>
      <c r="AS6" s="89"/>
      <c r="AT6" s="89"/>
      <c r="AU6" s="90">
        <v>2</v>
      </c>
      <c r="AV6" s="90">
        <v>2</v>
      </c>
      <c r="AW6" s="89"/>
      <c r="AX6" s="89"/>
      <c r="AY6" s="89"/>
      <c r="AZ6" s="90">
        <v>2</v>
      </c>
      <c r="BA6" s="89"/>
      <c r="BB6" s="89"/>
      <c r="BC6" s="90">
        <v>2</v>
      </c>
      <c r="BD6" s="89"/>
      <c r="BE6" s="89"/>
      <c r="BF6" s="90">
        <v>2</v>
      </c>
      <c r="BG6" s="90">
        <v>2</v>
      </c>
      <c r="BH6" s="89"/>
      <c r="BI6" s="89"/>
      <c r="BJ6" s="89"/>
      <c r="BK6" s="89"/>
      <c r="BL6" s="90">
        <v>2</v>
      </c>
      <c r="BM6" s="89"/>
      <c r="BN6" s="89"/>
      <c r="BO6" s="90">
        <v>2</v>
      </c>
      <c r="BP6" s="89"/>
      <c r="BQ6" s="90">
        <v>2</v>
      </c>
      <c r="BR6" s="90">
        <v>2</v>
      </c>
      <c r="BS6" s="90">
        <v>2</v>
      </c>
      <c r="BT6" s="89"/>
      <c r="BU6" s="89"/>
      <c r="BV6" s="89"/>
      <c r="BW6" s="91"/>
      <c r="BX6" s="91"/>
      <c r="BY6" s="90">
        <v>2</v>
      </c>
      <c r="BZ6" s="90">
        <v>2</v>
      </c>
      <c r="CA6" s="92" t="s">
        <v>72</v>
      </c>
    </row>
    <row r="7" spans="1:79" s="93" customFormat="1" ht="12.75">
      <c r="A7"/>
      <c r="B7" s="105">
        <v>4</v>
      </c>
      <c r="C7" s="106" t="s">
        <v>73</v>
      </c>
      <c r="D7" s="107" t="s">
        <v>74</v>
      </c>
      <c r="E7" s="107" t="s">
        <v>64</v>
      </c>
      <c r="F7" s="108">
        <v>9.29</v>
      </c>
      <c r="G7" s="108">
        <f>F7/1.5</f>
        <v>6.1933333333333325</v>
      </c>
      <c r="H7" s="108">
        <v>2</v>
      </c>
      <c r="I7" s="108">
        <f>0.5*H7/1.9</f>
        <v>0.5263157894736842</v>
      </c>
      <c r="J7" s="108">
        <v>10</v>
      </c>
      <c r="K7" s="108">
        <f>J7/10*K$1</f>
        <v>2</v>
      </c>
      <c r="L7" s="108">
        <v>29</v>
      </c>
      <c r="M7" s="108">
        <f>L7/40*M$1</f>
        <v>4.35</v>
      </c>
      <c r="N7" s="108"/>
      <c r="O7" s="108">
        <f>N7/11</f>
        <v>0</v>
      </c>
      <c r="P7" s="108">
        <f>O7+M7+K7</f>
        <v>6.35</v>
      </c>
      <c r="Q7" s="108">
        <v>3</v>
      </c>
      <c r="R7" s="108">
        <f>Q7*13/18</f>
        <v>2.1666666666666665</v>
      </c>
      <c r="S7" s="109">
        <f>SUM(AD7:BZ7)</f>
        <v>10</v>
      </c>
      <c r="T7" s="110">
        <f>S7/T$1*100</f>
        <v>10.204081632653061</v>
      </c>
      <c r="U7" s="111">
        <f>(G7+I7+P7+R7)/4</f>
        <v>3.8090789473684206</v>
      </c>
      <c r="V7" s="112">
        <f>U7*10</f>
        <v>38.090789473684204</v>
      </c>
      <c r="W7" s="113">
        <v>60</v>
      </c>
      <c r="X7" s="113">
        <v>25</v>
      </c>
      <c r="Y7" s="114" t="str">
        <f>IF(T7&gt;25,"RF",IF(U7&gt;5.9,"A","EE"))</f>
        <v>EE</v>
      </c>
      <c r="Z7" s="115"/>
      <c r="AA7" s="114" t="str">
        <f>IF(Y7="A","A",IF(Y7="RF",Y7,IF(Y7="EE",IF(Z7="",Y7,IF(Z7&gt;5.9,"A","RNEE")))))</f>
        <v>EE</v>
      </c>
      <c r="AB7" s="116">
        <f>IF(Z7="",U7,Z7)</f>
        <v>3.8090789473684206</v>
      </c>
      <c r="AC7"/>
      <c r="AD7" s="89"/>
      <c r="AE7" s="89"/>
      <c r="AF7" s="89"/>
      <c r="AG7" s="89"/>
      <c r="AH7" s="89"/>
      <c r="AI7" s="89"/>
      <c r="AJ7" s="89"/>
      <c r="AK7" s="89"/>
      <c r="AL7" s="89"/>
      <c r="AM7" s="89"/>
      <c r="AN7" s="89"/>
      <c r="AO7" s="89"/>
      <c r="AP7" s="89"/>
      <c r="AQ7" s="90">
        <v>2</v>
      </c>
      <c r="AR7" s="89"/>
      <c r="AS7" s="89"/>
      <c r="AT7" s="89"/>
      <c r="AU7" s="89"/>
      <c r="AV7" s="89"/>
      <c r="AW7" s="89"/>
      <c r="AX7" s="89"/>
      <c r="AY7" s="89"/>
      <c r="AZ7" s="89"/>
      <c r="BA7" s="89"/>
      <c r="BB7" s="89"/>
      <c r="BC7" s="89"/>
      <c r="BD7" s="89"/>
      <c r="BE7" s="89"/>
      <c r="BF7" s="90">
        <v>2</v>
      </c>
      <c r="BG7" s="89"/>
      <c r="BH7" s="89"/>
      <c r="BI7" s="89"/>
      <c r="BJ7" s="89"/>
      <c r="BK7" s="89"/>
      <c r="BL7" s="90">
        <v>2</v>
      </c>
      <c r="BM7" s="89"/>
      <c r="BN7" s="89"/>
      <c r="BO7" s="89"/>
      <c r="BP7" s="89"/>
      <c r="BQ7" s="89"/>
      <c r="BR7" s="89"/>
      <c r="BS7" s="89"/>
      <c r="BT7" s="90">
        <v>2</v>
      </c>
      <c r="BU7" s="89"/>
      <c r="BV7" s="89"/>
      <c r="BW7" s="91"/>
      <c r="BX7" s="91"/>
      <c r="BY7" s="90">
        <v>2</v>
      </c>
      <c r="BZ7" s="91"/>
      <c r="CA7" s="92" t="s">
        <v>75</v>
      </c>
    </row>
    <row r="8" spans="1:79" s="93" customFormat="1" ht="12.75">
      <c r="A8"/>
      <c r="B8" s="77">
        <v>5</v>
      </c>
      <c r="C8" s="78" t="s">
        <v>76</v>
      </c>
      <c r="D8" s="79" t="s">
        <v>77</v>
      </c>
      <c r="E8" s="79" t="s">
        <v>64</v>
      </c>
      <c r="F8" s="80">
        <v>12</v>
      </c>
      <c r="G8" s="80">
        <f>F8/1.5</f>
        <v>8</v>
      </c>
      <c r="H8" s="80">
        <v>7</v>
      </c>
      <c r="I8" s="80">
        <f>0.5*H8/1.9</f>
        <v>1.842105263157895</v>
      </c>
      <c r="J8" s="80">
        <v>8</v>
      </c>
      <c r="K8" s="80">
        <f>J8/10*K$1</f>
        <v>1.6</v>
      </c>
      <c r="L8" s="80">
        <v>36</v>
      </c>
      <c r="M8" s="80">
        <f>L8/40*M$1</f>
        <v>5.4</v>
      </c>
      <c r="N8" s="80">
        <v>34</v>
      </c>
      <c r="O8" s="80">
        <f>N8/11</f>
        <v>3.090909090909091</v>
      </c>
      <c r="P8" s="80">
        <f>O8+M8+K8</f>
        <v>10.090909090909092</v>
      </c>
      <c r="Q8" s="80">
        <v>6</v>
      </c>
      <c r="R8" s="80">
        <f>Q8*13/18</f>
        <v>4.333333333333333</v>
      </c>
      <c r="S8" s="81">
        <f>SUM(AD8:BZ8)</f>
        <v>6</v>
      </c>
      <c r="T8" s="82">
        <f>S8/T$1*100</f>
        <v>6.122448979591836</v>
      </c>
      <c r="U8" s="117">
        <f>(G8+I8+P8+R8)/4</f>
        <v>6.06658692185008</v>
      </c>
      <c r="V8" s="83">
        <f>U8*10</f>
        <v>60.6658692185008</v>
      </c>
      <c r="W8" s="84">
        <v>60</v>
      </c>
      <c r="X8" s="84">
        <v>25</v>
      </c>
      <c r="Y8" s="86" t="str">
        <f>IF(T8&gt;25,"RF",IF(U8&gt;5.9,"A","EE"))</f>
        <v>A</v>
      </c>
      <c r="Z8" s="87"/>
      <c r="AA8" s="86" t="str">
        <f>IF(Y8="A","A",IF(Y8="RF",Y8,IF(Y8="EE",IF(Z8="",Y8,IF(Z8&gt;5.9,"A","RNEE")))))</f>
        <v>A</v>
      </c>
      <c r="AB8" s="118">
        <f>IF(Z8="",U8,Z8)</f>
        <v>6.06658692185008</v>
      </c>
      <c r="AC8"/>
      <c r="AD8" s="90">
        <v>2</v>
      </c>
      <c r="AE8" s="89"/>
      <c r="AF8" s="90">
        <v>2</v>
      </c>
      <c r="AG8" s="89"/>
      <c r="AH8" s="89"/>
      <c r="AI8" s="89"/>
      <c r="AJ8" s="89"/>
      <c r="AK8" s="89"/>
      <c r="AL8" s="90">
        <v>2</v>
      </c>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91"/>
      <c r="BX8" s="91"/>
      <c r="BY8" s="91"/>
      <c r="BZ8" s="91"/>
      <c r="CA8" s="92" t="s">
        <v>65</v>
      </c>
    </row>
    <row r="9" spans="1:79" s="93" customFormat="1" ht="12.75">
      <c r="A9"/>
      <c r="B9" s="94">
        <v>6</v>
      </c>
      <c r="C9" s="95" t="s">
        <v>78</v>
      </c>
      <c r="D9" s="96" t="s">
        <v>79</v>
      </c>
      <c r="E9" s="96" t="s">
        <v>64</v>
      </c>
      <c r="F9" s="97">
        <v>2.9</v>
      </c>
      <c r="G9" s="97">
        <f>F9/1.5</f>
        <v>1.9333333333333333</v>
      </c>
      <c r="H9" s="97">
        <v>2</v>
      </c>
      <c r="I9" s="97">
        <f>0.5*H9/1.9</f>
        <v>0.5263157894736842</v>
      </c>
      <c r="J9" s="97">
        <v>10</v>
      </c>
      <c r="K9" s="97">
        <f>J9/10*K$1</f>
        <v>2</v>
      </c>
      <c r="L9" s="97">
        <v>21</v>
      </c>
      <c r="M9" s="97">
        <f>L9/40*M$1</f>
        <v>3.1500000000000004</v>
      </c>
      <c r="N9" s="97">
        <v>19</v>
      </c>
      <c r="O9" s="97">
        <f>N9/11</f>
        <v>1.7272727272727273</v>
      </c>
      <c r="P9" s="97">
        <f>O9+M9+K9</f>
        <v>6.877272727272728</v>
      </c>
      <c r="Q9" s="97">
        <v>2</v>
      </c>
      <c r="R9" s="97">
        <f>Q9*13/18</f>
        <v>1.4444444444444444</v>
      </c>
      <c r="S9" s="98">
        <f>SUM(AD9:BZ9)</f>
        <v>12</v>
      </c>
      <c r="T9" s="99">
        <f>S9/T$1*100</f>
        <v>12.244897959183673</v>
      </c>
      <c r="U9" s="119">
        <f>(G9+I9+P9+R9)/4</f>
        <v>2.6953415736310475</v>
      </c>
      <c r="V9" s="100">
        <f>U9*10</f>
        <v>26.953415736310475</v>
      </c>
      <c r="W9" s="101">
        <v>60</v>
      </c>
      <c r="X9" s="101">
        <v>25</v>
      </c>
      <c r="Y9" s="102" t="str">
        <f>IF(T9&gt;25,"RF",IF(U9&gt;5.9,"A","EE"))</f>
        <v>EE</v>
      </c>
      <c r="Z9" s="103"/>
      <c r="AA9" s="102" t="str">
        <f>IF(Y9="A","A",IF(Y9="RF",Y9,IF(Y9="EE",IF(Z9="",Y9,IF(Z9&gt;5.9,"A","RNEE")))))</f>
        <v>EE</v>
      </c>
      <c r="AB9" s="120">
        <f>IF(Z9="",U9,Z9)</f>
        <v>2.6953415736310475</v>
      </c>
      <c r="AC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90">
        <v>2</v>
      </c>
      <c r="BL9" s="90">
        <v>2</v>
      </c>
      <c r="BM9" s="90">
        <v>2</v>
      </c>
      <c r="BN9" s="89"/>
      <c r="BO9" s="90">
        <v>2</v>
      </c>
      <c r="BP9" s="89"/>
      <c r="BQ9" s="90">
        <v>2</v>
      </c>
      <c r="BR9" s="89"/>
      <c r="BS9" s="89"/>
      <c r="BT9" s="89"/>
      <c r="BU9" s="89"/>
      <c r="BV9" s="90">
        <v>2</v>
      </c>
      <c r="BW9" s="91"/>
      <c r="BX9" s="91"/>
      <c r="BY9" s="91"/>
      <c r="BZ9" s="91"/>
      <c r="CA9" s="92" t="s">
        <v>80</v>
      </c>
    </row>
    <row r="10" spans="1:79" s="93" customFormat="1" ht="12.75">
      <c r="A10"/>
      <c r="B10" s="77">
        <v>7</v>
      </c>
      <c r="C10" s="78" t="s">
        <v>81</v>
      </c>
      <c r="D10" s="79" t="s">
        <v>82</v>
      </c>
      <c r="E10" s="79" t="s">
        <v>83</v>
      </c>
      <c r="F10" s="80">
        <v>8.6</v>
      </c>
      <c r="G10" s="80">
        <f>F10/1.5</f>
        <v>5.733333333333333</v>
      </c>
      <c r="H10" s="80"/>
      <c r="I10" s="80">
        <f>0.5*H10/1.9</f>
        <v>0</v>
      </c>
      <c r="J10" s="80">
        <v>10</v>
      </c>
      <c r="K10" s="80">
        <f>J10/10*K$1</f>
        <v>2</v>
      </c>
      <c r="L10" s="80">
        <v>29</v>
      </c>
      <c r="M10" s="80">
        <f>L10/40*M$1</f>
        <v>4.35</v>
      </c>
      <c r="N10" s="80">
        <v>32</v>
      </c>
      <c r="O10" s="80">
        <f>N10/11</f>
        <v>2.909090909090909</v>
      </c>
      <c r="P10" s="80">
        <f>O10+M10+K10</f>
        <v>9.259090909090908</v>
      </c>
      <c r="Q10" s="80">
        <v>6</v>
      </c>
      <c r="R10" s="80">
        <f>Q10*13/18</f>
        <v>4.333333333333333</v>
      </c>
      <c r="S10" s="81">
        <f>SUM(AD10:BZ10)</f>
        <v>30</v>
      </c>
      <c r="T10" s="82">
        <f>S10/T$1*100</f>
        <v>30.612244897959183</v>
      </c>
      <c r="U10" s="117">
        <f>(G10+I10+P10+R10)/4</f>
        <v>4.831439393939394</v>
      </c>
      <c r="V10" s="83">
        <f>U10*10</f>
        <v>48.31439393939394</v>
      </c>
      <c r="W10" s="84">
        <v>60</v>
      </c>
      <c r="X10" s="84">
        <v>25</v>
      </c>
      <c r="Y10" s="86" t="str">
        <f>IF(T10&gt;25,"RF",IF(U10&gt;5.9,"A","EE"))</f>
        <v>RF</v>
      </c>
      <c r="Z10" s="87"/>
      <c r="AA10" s="86" t="str">
        <f>IF(Y10="A","A",IF(Y10="RF",Y10,IF(Y10="EE",IF(Z10="",Y10,IF(Z10&gt;5.9,"A","RNEE")))))</f>
        <v>RF</v>
      </c>
      <c r="AB10" s="118">
        <f>IF(Z10="",U10,Z10)</f>
        <v>4.831439393939394</v>
      </c>
      <c r="AC10"/>
      <c r="AD10" s="90">
        <v>2</v>
      </c>
      <c r="AE10" s="90">
        <v>2</v>
      </c>
      <c r="AF10" s="90">
        <v>2</v>
      </c>
      <c r="AG10" s="89"/>
      <c r="AH10" s="89"/>
      <c r="AI10" s="89"/>
      <c r="AJ10" s="89"/>
      <c r="AK10" s="89"/>
      <c r="AL10" s="89"/>
      <c r="AM10" s="90">
        <v>2</v>
      </c>
      <c r="AN10" s="89"/>
      <c r="AO10" s="89"/>
      <c r="AP10" s="89"/>
      <c r="AQ10" s="89"/>
      <c r="AR10" s="90">
        <v>2</v>
      </c>
      <c r="AS10" s="89"/>
      <c r="AT10" s="89"/>
      <c r="AU10" s="90">
        <v>2</v>
      </c>
      <c r="AV10" s="89"/>
      <c r="AW10" s="89"/>
      <c r="AX10" s="90">
        <v>2</v>
      </c>
      <c r="AY10" s="89"/>
      <c r="AZ10" s="89"/>
      <c r="BA10" s="90">
        <v>2</v>
      </c>
      <c r="BB10" s="89"/>
      <c r="BC10" s="90">
        <v>2</v>
      </c>
      <c r="BD10" s="90">
        <v>2</v>
      </c>
      <c r="BE10" s="90">
        <v>2</v>
      </c>
      <c r="BF10" s="89"/>
      <c r="BG10" s="90">
        <v>2</v>
      </c>
      <c r="BH10" s="89"/>
      <c r="BI10" s="90">
        <v>2</v>
      </c>
      <c r="BJ10" s="90">
        <v>2</v>
      </c>
      <c r="BK10" s="89"/>
      <c r="BL10" s="89"/>
      <c r="BM10" s="90">
        <v>2</v>
      </c>
      <c r="BN10" s="89"/>
      <c r="BO10" s="89"/>
      <c r="BP10" s="89"/>
      <c r="BQ10" s="89"/>
      <c r="BR10" s="89"/>
      <c r="BS10" s="89"/>
      <c r="BT10" s="89"/>
      <c r="BU10" s="89"/>
      <c r="BV10" s="89"/>
      <c r="BW10" s="91"/>
      <c r="BX10" s="91"/>
      <c r="BY10" s="91"/>
      <c r="BZ10" s="91"/>
      <c r="CA10" s="92" t="s">
        <v>84</v>
      </c>
    </row>
    <row r="11" spans="1:79" s="93" customFormat="1" ht="12.75">
      <c r="A11"/>
      <c r="B11" s="105">
        <v>8</v>
      </c>
      <c r="C11" s="106" t="s">
        <v>85</v>
      </c>
      <c r="D11" s="107" t="s">
        <v>86</v>
      </c>
      <c r="E11" s="107" t="s">
        <v>64</v>
      </c>
      <c r="F11" s="108">
        <v>3</v>
      </c>
      <c r="G11" s="108">
        <f>F11/1.5</f>
        <v>2</v>
      </c>
      <c r="H11" s="108"/>
      <c r="I11" s="108">
        <f>0.5*H11/1.9</f>
        <v>0</v>
      </c>
      <c r="J11" s="108">
        <v>10</v>
      </c>
      <c r="K11" s="108">
        <f>J11/10*K$1</f>
        <v>2</v>
      </c>
      <c r="L11" s="108"/>
      <c r="M11" s="108">
        <f>L11/40*M$1</f>
        <v>0</v>
      </c>
      <c r="N11" s="108">
        <v>2</v>
      </c>
      <c r="O11" s="108">
        <f>N11/11</f>
        <v>0.18181818181818182</v>
      </c>
      <c r="P11" s="108">
        <f>O11+M11+K11</f>
        <v>2.1818181818181817</v>
      </c>
      <c r="Q11" s="108"/>
      <c r="R11" s="108">
        <f>Q11*13/18</f>
        <v>0</v>
      </c>
      <c r="S11" s="109">
        <f>SUM(AD11:BZ11)</f>
        <v>24</v>
      </c>
      <c r="T11" s="110">
        <f>S11/T$1*100</f>
        <v>24.489795918367346</v>
      </c>
      <c r="U11" s="111">
        <f>(G11+I11+P11+R11)/4</f>
        <v>1.0454545454545454</v>
      </c>
      <c r="V11" s="112">
        <f>U11*10</f>
        <v>10.454545454545453</v>
      </c>
      <c r="W11" s="113">
        <v>60</v>
      </c>
      <c r="X11" s="113">
        <v>25</v>
      </c>
      <c r="Y11" s="114" t="str">
        <f>IF(T11&gt;25,"RF",IF(U11&gt;5.9,"A","EE"))</f>
        <v>EE</v>
      </c>
      <c r="Z11" s="115"/>
      <c r="AA11" s="114" t="str">
        <f>IF(Y11="A","A",IF(Y11="RF",Y11,IF(Y11="EE",IF(Z11="",Y11,IF(Z11&gt;5.9,"A","RNEE")))))</f>
        <v>EE</v>
      </c>
      <c r="AB11" s="116">
        <f>IF(Z11="",U11,Z11)</f>
        <v>1.0454545454545454</v>
      </c>
      <c r="AC11"/>
      <c r="AD11" s="89"/>
      <c r="AE11" s="89"/>
      <c r="AF11" s="90">
        <v>2</v>
      </c>
      <c r="AG11" s="89"/>
      <c r="AH11" s="89"/>
      <c r="AI11" s="89"/>
      <c r="AJ11" s="89"/>
      <c r="AK11" s="89"/>
      <c r="AL11" s="89"/>
      <c r="AM11" s="89"/>
      <c r="AN11" s="89"/>
      <c r="AO11" s="90">
        <v>2</v>
      </c>
      <c r="AP11" s="89"/>
      <c r="AQ11" s="89"/>
      <c r="AR11" s="89"/>
      <c r="AS11" s="89"/>
      <c r="AT11" s="89"/>
      <c r="AU11" s="89"/>
      <c r="AV11" s="89"/>
      <c r="AW11" s="89"/>
      <c r="AX11" s="89"/>
      <c r="AY11" s="89"/>
      <c r="AZ11" s="89"/>
      <c r="BA11" s="89"/>
      <c r="BB11" s="89"/>
      <c r="BC11" s="89"/>
      <c r="BD11" s="89"/>
      <c r="BE11" s="89"/>
      <c r="BF11" s="89"/>
      <c r="BG11" s="89"/>
      <c r="BH11" s="89"/>
      <c r="BI11" s="90">
        <v>2</v>
      </c>
      <c r="BJ11" s="90">
        <v>2</v>
      </c>
      <c r="BK11" s="90">
        <v>2</v>
      </c>
      <c r="BL11" s="90">
        <v>2</v>
      </c>
      <c r="BM11" s="90">
        <v>2</v>
      </c>
      <c r="BN11" s="89"/>
      <c r="BO11" s="89"/>
      <c r="BP11" s="90">
        <v>2</v>
      </c>
      <c r="BQ11" s="90">
        <v>2</v>
      </c>
      <c r="BR11" s="89"/>
      <c r="BS11" s="89"/>
      <c r="BT11" s="89"/>
      <c r="BU11" s="89"/>
      <c r="BV11" s="90">
        <v>2</v>
      </c>
      <c r="BW11" s="90">
        <v>2</v>
      </c>
      <c r="BX11" s="91"/>
      <c r="BY11" s="91"/>
      <c r="BZ11" s="90">
        <v>2</v>
      </c>
      <c r="CA11" s="92" t="s">
        <v>87</v>
      </c>
    </row>
    <row r="12" spans="1:79" s="93" customFormat="1" ht="12.75">
      <c r="A12"/>
      <c r="B12" s="77">
        <v>9</v>
      </c>
      <c r="C12" s="78" t="s">
        <v>88</v>
      </c>
      <c r="D12" s="79" t="s">
        <v>89</v>
      </c>
      <c r="E12" s="79" t="s">
        <v>83</v>
      </c>
      <c r="F12" s="80">
        <v>7</v>
      </c>
      <c r="G12" s="80">
        <f>F12/1.5</f>
        <v>4.666666666666667</v>
      </c>
      <c r="H12" s="80">
        <v>1</v>
      </c>
      <c r="I12" s="80">
        <f>0.5*H12/1.9</f>
        <v>0.2631578947368421</v>
      </c>
      <c r="J12" s="80">
        <v>10</v>
      </c>
      <c r="K12" s="80">
        <f>J12/10*K$1</f>
        <v>2</v>
      </c>
      <c r="L12" s="80">
        <v>32</v>
      </c>
      <c r="M12" s="80">
        <f>L12/40*M$1</f>
        <v>4.800000000000001</v>
      </c>
      <c r="N12" s="80">
        <v>20</v>
      </c>
      <c r="O12" s="80">
        <f>N12/11</f>
        <v>1.8181818181818181</v>
      </c>
      <c r="P12" s="80">
        <f>O12+M12+K12</f>
        <v>8.618181818181819</v>
      </c>
      <c r="Q12" s="80">
        <v>4</v>
      </c>
      <c r="R12" s="80">
        <f>Q12*13/18</f>
        <v>2.888888888888889</v>
      </c>
      <c r="S12" s="81">
        <f>SUM(AD12:BZ12)</f>
        <v>8</v>
      </c>
      <c r="T12" s="82">
        <f>S12/T$1*100</f>
        <v>8.16326530612245</v>
      </c>
      <c r="U12" s="117">
        <f>(G12+I12+P12+R12)/4</f>
        <v>4.109223817118554</v>
      </c>
      <c r="V12" s="83">
        <f>U12*10</f>
        <v>41.09223817118554</v>
      </c>
      <c r="W12" s="84">
        <v>60</v>
      </c>
      <c r="X12" s="84">
        <v>25</v>
      </c>
      <c r="Y12" s="86" t="str">
        <f>IF(T12&gt;25,"RF",IF(U12&gt;5.9,"A","EE"))</f>
        <v>EE</v>
      </c>
      <c r="Z12" s="87"/>
      <c r="AA12" s="86" t="str">
        <f>IF(Y12="A","A",IF(Y12="RF",Y12,IF(Y12="EE",IF(Z12="",Y12,IF(Z12&gt;5.9,"A","RNEE")))))</f>
        <v>EE</v>
      </c>
      <c r="AB12" s="118">
        <f>IF(Z12="",U12,Z12)</f>
        <v>4.109223817118554</v>
      </c>
      <c r="AC12"/>
      <c r="AD12" s="89"/>
      <c r="AE12" s="89"/>
      <c r="AF12" s="90">
        <v>2</v>
      </c>
      <c r="AG12" s="89"/>
      <c r="AH12" s="89"/>
      <c r="AI12" s="90">
        <v>2</v>
      </c>
      <c r="AJ12" s="89"/>
      <c r="AK12" s="89"/>
      <c r="AL12" s="89"/>
      <c r="AM12" s="89"/>
      <c r="AN12" s="89"/>
      <c r="AO12" s="89"/>
      <c r="AP12" s="89"/>
      <c r="AQ12" s="90">
        <v>2</v>
      </c>
      <c r="AR12" s="89"/>
      <c r="AS12" s="89"/>
      <c r="AT12" s="89"/>
      <c r="AU12" s="89"/>
      <c r="AV12" s="89"/>
      <c r="AW12" s="89"/>
      <c r="AX12" s="89"/>
      <c r="AY12" s="89"/>
      <c r="AZ12" s="89"/>
      <c r="BA12" s="89"/>
      <c r="BB12" s="89"/>
      <c r="BC12" s="89"/>
      <c r="BD12" s="89"/>
      <c r="BE12" s="89"/>
      <c r="BF12" s="90">
        <v>2</v>
      </c>
      <c r="BG12" s="89"/>
      <c r="BH12" s="89"/>
      <c r="BI12" s="89"/>
      <c r="BJ12" s="89"/>
      <c r="BK12" s="89"/>
      <c r="BL12" s="89"/>
      <c r="BM12" s="89"/>
      <c r="BN12" s="89"/>
      <c r="BO12" s="89"/>
      <c r="BP12" s="89"/>
      <c r="BQ12" s="89"/>
      <c r="BR12" s="89"/>
      <c r="BS12" s="89"/>
      <c r="BT12" s="89"/>
      <c r="BU12" s="89"/>
      <c r="BV12" s="89"/>
      <c r="BW12" s="91"/>
      <c r="BX12" s="91"/>
      <c r="BY12" s="91"/>
      <c r="BZ12" s="91"/>
      <c r="CA12" s="92" t="s">
        <v>75</v>
      </c>
    </row>
    <row r="13" spans="1:79" s="125" customFormat="1" ht="12.75">
      <c r="A13" s="121"/>
      <c r="B13" s="94">
        <v>10</v>
      </c>
      <c r="C13" s="95" t="s">
        <v>90</v>
      </c>
      <c r="D13" s="96" t="s">
        <v>91</v>
      </c>
      <c r="E13" s="96" t="s">
        <v>64</v>
      </c>
      <c r="F13" s="97">
        <v>10.6</v>
      </c>
      <c r="G13" s="97">
        <f>F13/1.5</f>
        <v>7.066666666666666</v>
      </c>
      <c r="H13" s="97"/>
      <c r="I13" s="97">
        <f>0.5*H13/1.9</f>
        <v>0</v>
      </c>
      <c r="J13" s="97">
        <v>10</v>
      </c>
      <c r="K13" s="97">
        <f>J13/10*K$1</f>
        <v>2</v>
      </c>
      <c r="L13" s="97"/>
      <c r="M13" s="97">
        <f>L13/40*M$1</f>
        <v>0</v>
      </c>
      <c r="N13" s="97"/>
      <c r="O13" s="97">
        <f>N13/11</f>
        <v>0</v>
      </c>
      <c r="P13" s="97">
        <f>O13+M13+K13</f>
        <v>2</v>
      </c>
      <c r="Q13" s="97"/>
      <c r="R13" s="97">
        <f>Q13*13/18</f>
        <v>0</v>
      </c>
      <c r="S13" s="98">
        <f>SUM(AD13:BZ13)</f>
        <v>50</v>
      </c>
      <c r="T13" s="99">
        <f>S13/T$1*100</f>
        <v>51.02040816326531</v>
      </c>
      <c r="U13" s="119">
        <f>(G13+I13+P13+R13)/4</f>
        <v>2.2666666666666666</v>
      </c>
      <c r="V13" s="100">
        <f>U13*10</f>
        <v>22.666666666666664</v>
      </c>
      <c r="W13" s="101">
        <v>60</v>
      </c>
      <c r="X13" s="101">
        <v>25</v>
      </c>
      <c r="Y13" s="102" t="str">
        <f>IF(T13&gt;25,"RF",IF(U13&gt;5.9,"A","EE"))</f>
        <v>RF</v>
      </c>
      <c r="Z13" s="103"/>
      <c r="AA13" s="102" t="str">
        <f>IF(Y13="A","A",IF(Y13="RF",Y13,IF(Y13="EE",IF(Z13="",Y13,IF(Z13&gt;5.9,"A","RNEE")))))</f>
        <v>RF</v>
      </c>
      <c r="AB13" s="120">
        <f>IF(Z13="",U13,Z13)</f>
        <v>2.2666666666666666</v>
      </c>
      <c r="AC13" s="121"/>
      <c r="AD13" s="122"/>
      <c r="AE13" s="122"/>
      <c r="AF13" s="122"/>
      <c r="AG13" s="122"/>
      <c r="AH13" s="122"/>
      <c r="AI13" s="122"/>
      <c r="AJ13" s="122"/>
      <c r="AK13" s="123">
        <v>2</v>
      </c>
      <c r="AL13" s="123">
        <v>2</v>
      </c>
      <c r="AM13" s="122"/>
      <c r="AN13" s="122"/>
      <c r="AO13" s="122"/>
      <c r="AP13" s="122"/>
      <c r="AQ13" s="122"/>
      <c r="AR13" s="122"/>
      <c r="AS13" s="122"/>
      <c r="AT13" s="122"/>
      <c r="AU13" s="122"/>
      <c r="AV13" s="122"/>
      <c r="AW13" s="122"/>
      <c r="AX13" s="122"/>
      <c r="AY13" s="122"/>
      <c r="AZ13" s="122"/>
      <c r="BA13" s="123">
        <v>2</v>
      </c>
      <c r="BB13" s="123">
        <v>2</v>
      </c>
      <c r="BC13" s="123">
        <v>2</v>
      </c>
      <c r="BD13" s="122"/>
      <c r="BE13" s="122"/>
      <c r="BF13" s="123">
        <v>2</v>
      </c>
      <c r="BG13" s="122"/>
      <c r="BH13" s="123">
        <v>2</v>
      </c>
      <c r="BI13" s="123">
        <v>2</v>
      </c>
      <c r="BJ13" s="123">
        <v>2</v>
      </c>
      <c r="BK13" s="123">
        <v>2</v>
      </c>
      <c r="BL13" s="123">
        <v>2</v>
      </c>
      <c r="BM13" s="123">
        <v>2</v>
      </c>
      <c r="BN13" s="123">
        <v>2</v>
      </c>
      <c r="BO13" s="123">
        <v>2</v>
      </c>
      <c r="BP13" s="123">
        <v>2</v>
      </c>
      <c r="BQ13" s="123">
        <v>2</v>
      </c>
      <c r="BR13" s="123">
        <v>2</v>
      </c>
      <c r="BS13" s="123">
        <v>2</v>
      </c>
      <c r="BT13" s="123">
        <v>2</v>
      </c>
      <c r="BU13" s="123">
        <v>2</v>
      </c>
      <c r="BV13" s="123">
        <v>2</v>
      </c>
      <c r="BW13" s="123">
        <v>2</v>
      </c>
      <c r="BX13" s="123">
        <v>2</v>
      </c>
      <c r="BY13" s="90">
        <v>2</v>
      </c>
      <c r="BZ13" s="90">
        <v>2</v>
      </c>
      <c r="CA13" s="124" t="s">
        <v>92</v>
      </c>
    </row>
    <row r="14" spans="1:79" s="93" customFormat="1" ht="12.75">
      <c r="A14"/>
      <c r="B14" s="77">
        <v>11</v>
      </c>
      <c r="C14" s="78" t="s">
        <v>93</v>
      </c>
      <c r="D14" s="79" t="s">
        <v>94</v>
      </c>
      <c r="E14" s="79" t="s">
        <v>64</v>
      </c>
      <c r="F14" s="80">
        <v>4.5</v>
      </c>
      <c r="G14" s="80">
        <f>F14/1.5</f>
        <v>3</v>
      </c>
      <c r="H14" s="80"/>
      <c r="I14" s="80">
        <f>0.5*H14/1.9</f>
        <v>0</v>
      </c>
      <c r="J14" s="80">
        <v>0</v>
      </c>
      <c r="K14" s="80">
        <f>J14/10*K$1</f>
        <v>0</v>
      </c>
      <c r="L14" s="80">
        <v>10</v>
      </c>
      <c r="M14" s="80">
        <f>L14/40*M$1</f>
        <v>1.5</v>
      </c>
      <c r="N14" s="80"/>
      <c r="O14" s="80">
        <f>N14/11</f>
        <v>0</v>
      </c>
      <c r="P14" s="80">
        <f>O14+M14+K14</f>
        <v>1.5</v>
      </c>
      <c r="Q14" s="80"/>
      <c r="R14" s="80">
        <f>Q14*13/18</f>
        <v>0</v>
      </c>
      <c r="S14" s="81">
        <f>SUM(AD14:BZ14)</f>
        <v>30</v>
      </c>
      <c r="T14" s="82">
        <f>S14/T$1*100</f>
        <v>30.612244897959183</v>
      </c>
      <c r="U14" s="117">
        <f>(G14+I14+P14+R14)/4</f>
        <v>1.125</v>
      </c>
      <c r="V14" s="83">
        <f>U14*10</f>
        <v>11.25</v>
      </c>
      <c r="W14" s="84">
        <v>60</v>
      </c>
      <c r="X14" s="84">
        <v>25</v>
      </c>
      <c r="Y14" s="86" t="str">
        <f>IF(T14&gt;25,"RF",IF(U14&gt;5.9,"A","EE"))</f>
        <v>RF</v>
      </c>
      <c r="Z14" s="87"/>
      <c r="AA14" s="86" t="str">
        <f>IF(Y14="A","A",IF(Y14="RF",Y14,IF(Y14="EE",IF(Z14="",Y14,IF(Z14&gt;5.9,"A","RNEE")))))</f>
        <v>RF</v>
      </c>
      <c r="AB14" s="118">
        <f>IF(Z14="",U14,Z14)</f>
        <v>1.125</v>
      </c>
      <c r="AC14"/>
      <c r="AD14" s="89"/>
      <c r="AE14" s="89"/>
      <c r="AF14" s="89"/>
      <c r="AG14" s="89"/>
      <c r="AH14" s="89"/>
      <c r="AI14" s="89"/>
      <c r="AJ14" s="89"/>
      <c r="AK14" s="90">
        <v>2</v>
      </c>
      <c r="AL14" s="89"/>
      <c r="AM14" s="89"/>
      <c r="AN14" s="89"/>
      <c r="AO14" s="89"/>
      <c r="AP14" s="89"/>
      <c r="AQ14" s="89"/>
      <c r="AR14" s="89"/>
      <c r="AS14" s="89"/>
      <c r="AT14" s="90">
        <v>2</v>
      </c>
      <c r="AU14" s="90">
        <v>2</v>
      </c>
      <c r="AV14" s="89"/>
      <c r="AW14" s="89"/>
      <c r="AX14" s="89"/>
      <c r="AY14" s="89"/>
      <c r="AZ14" s="89"/>
      <c r="BA14" s="89"/>
      <c r="BB14" s="90">
        <v>2</v>
      </c>
      <c r="BC14" s="90">
        <v>2</v>
      </c>
      <c r="BD14" s="89"/>
      <c r="BE14" s="89"/>
      <c r="BF14" s="90">
        <v>2</v>
      </c>
      <c r="BG14" s="89"/>
      <c r="BH14" s="89"/>
      <c r="BI14" s="90">
        <v>2</v>
      </c>
      <c r="BJ14" s="89"/>
      <c r="BK14" s="89"/>
      <c r="BL14" s="90">
        <v>2</v>
      </c>
      <c r="BM14" s="89"/>
      <c r="BN14" s="89"/>
      <c r="BO14" s="90">
        <v>2</v>
      </c>
      <c r="BP14" s="89"/>
      <c r="BQ14" s="90">
        <v>2</v>
      </c>
      <c r="BR14" s="90">
        <v>2</v>
      </c>
      <c r="BS14" s="89"/>
      <c r="BT14" s="89"/>
      <c r="BU14" s="90">
        <v>2</v>
      </c>
      <c r="BV14" s="90">
        <v>2</v>
      </c>
      <c r="BW14" s="91"/>
      <c r="BX14" s="91"/>
      <c r="BY14" s="90">
        <v>2</v>
      </c>
      <c r="BZ14" s="90">
        <v>2</v>
      </c>
      <c r="CA14" s="92" t="s">
        <v>95</v>
      </c>
    </row>
    <row r="15" spans="1:79" s="93" customFormat="1" ht="12.75">
      <c r="A15"/>
      <c r="B15" s="105">
        <v>12</v>
      </c>
      <c r="C15" s="106" t="s">
        <v>96</v>
      </c>
      <c r="D15" s="107" t="s">
        <v>97</v>
      </c>
      <c r="E15" s="107" t="s">
        <v>64</v>
      </c>
      <c r="F15" s="108">
        <v>5.1</v>
      </c>
      <c r="G15" s="108">
        <f>F15/1.5</f>
        <v>3.4</v>
      </c>
      <c r="H15" s="108"/>
      <c r="I15" s="108">
        <f>0.5*H15/1.9</f>
        <v>0</v>
      </c>
      <c r="J15" s="108">
        <v>0</v>
      </c>
      <c r="K15" s="108">
        <f>J15/10*K$1</f>
        <v>0</v>
      </c>
      <c r="L15" s="108"/>
      <c r="M15" s="108">
        <f>L15/40*M$1</f>
        <v>0</v>
      </c>
      <c r="N15" s="108"/>
      <c r="O15" s="108">
        <f>N15/11</f>
        <v>0</v>
      </c>
      <c r="P15" s="108">
        <f>O15+M15+K15</f>
        <v>0</v>
      </c>
      <c r="Q15" s="108"/>
      <c r="R15" s="108">
        <f>Q15*13/18</f>
        <v>0</v>
      </c>
      <c r="S15" s="109">
        <f>SUM(AD15:BZ15)</f>
        <v>40</v>
      </c>
      <c r="T15" s="110">
        <f>S15/T$1*100</f>
        <v>40.816326530612244</v>
      </c>
      <c r="U15" s="111">
        <f>(G15+I15+P15+R15)/4</f>
        <v>0.85</v>
      </c>
      <c r="V15" s="112">
        <f>U15*10</f>
        <v>8.5</v>
      </c>
      <c r="W15" s="113">
        <v>60</v>
      </c>
      <c r="X15" s="113">
        <v>25</v>
      </c>
      <c r="Y15" s="114" t="str">
        <f>IF(T15&gt;25,"RF",IF(U15&gt;5.9,"A","EE"))</f>
        <v>RF</v>
      </c>
      <c r="Z15" s="115"/>
      <c r="AA15" s="114" t="str">
        <f>IF(Y15="A","A",IF(Y15="RF",Y15,IF(Y15="EE",IF(Z15="",Y15,IF(Z15&gt;5.9,"A","RNEE")))))</f>
        <v>RF</v>
      </c>
      <c r="AB15" s="116">
        <f>IF(Z15="",U15,Z15)</f>
        <v>0.85</v>
      </c>
      <c r="AC15"/>
      <c r="AD15" s="89"/>
      <c r="AE15" s="89"/>
      <c r="AF15" s="89"/>
      <c r="AG15" s="89"/>
      <c r="AH15" s="89"/>
      <c r="AI15" s="89"/>
      <c r="AJ15" s="89"/>
      <c r="AK15" s="89"/>
      <c r="AL15" s="89"/>
      <c r="AM15" s="89"/>
      <c r="AN15" s="90">
        <v>2</v>
      </c>
      <c r="AO15" s="89"/>
      <c r="AP15" s="89"/>
      <c r="AQ15" s="90">
        <v>2</v>
      </c>
      <c r="AR15" s="90">
        <v>2</v>
      </c>
      <c r="AS15" s="89"/>
      <c r="AT15" s="89"/>
      <c r="AU15" s="89"/>
      <c r="AV15" s="89"/>
      <c r="AW15" s="89"/>
      <c r="AX15" s="89"/>
      <c r="AY15" s="89"/>
      <c r="AZ15" s="89"/>
      <c r="BA15" s="89"/>
      <c r="BB15" s="89"/>
      <c r="BC15" s="89"/>
      <c r="BD15" s="89"/>
      <c r="BE15" s="90">
        <v>2</v>
      </c>
      <c r="BF15" s="90">
        <v>2</v>
      </c>
      <c r="BG15" s="89"/>
      <c r="BH15" s="89"/>
      <c r="BI15" s="90">
        <v>2</v>
      </c>
      <c r="BJ15" s="89"/>
      <c r="BK15" s="90">
        <v>2</v>
      </c>
      <c r="BL15" s="90">
        <v>2</v>
      </c>
      <c r="BM15" s="90">
        <v>2</v>
      </c>
      <c r="BN15" s="90">
        <v>2</v>
      </c>
      <c r="BO15" s="90">
        <v>2</v>
      </c>
      <c r="BP15" s="89"/>
      <c r="BQ15" s="90">
        <v>2</v>
      </c>
      <c r="BR15" s="89"/>
      <c r="BS15" s="90">
        <v>2</v>
      </c>
      <c r="BT15" s="90">
        <v>2</v>
      </c>
      <c r="BU15" s="90">
        <v>2</v>
      </c>
      <c r="BV15" s="90">
        <v>2</v>
      </c>
      <c r="BW15" s="90">
        <v>2</v>
      </c>
      <c r="BX15" s="90">
        <v>2</v>
      </c>
      <c r="BY15" s="90">
        <v>2</v>
      </c>
      <c r="BZ15" s="90">
        <v>2</v>
      </c>
      <c r="CA15" s="92" t="s">
        <v>98</v>
      </c>
    </row>
    <row r="16" spans="1:79" s="93" customFormat="1" ht="12.75">
      <c r="A16"/>
      <c r="B16" s="77">
        <v>13</v>
      </c>
      <c r="C16" s="78" t="s">
        <v>99</v>
      </c>
      <c r="D16" s="79" t="s">
        <v>100</v>
      </c>
      <c r="E16" s="79" t="s">
        <v>101</v>
      </c>
      <c r="F16" s="80">
        <v>6.7</v>
      </c>
      <c r="G16" s="80">
        <f>F16/1.5</f>
        <v>4.466666666666667</v>
      </c>
      <c r="H16" s="80">
        <v>7.5</v>
      </c>
      <c r="I16" s="80">
        <f>0.5*H16/1.9</f>
        <v>1.973684210526316</v>
      </c>
      <c r="J16" s="80">
        <v>10</v>
      </c>
      <c r="K16" s="80">
        <f>J16/10*K$1</f>
        <v>2</v>
      </c>
      <c r="L16" s="80">
        <v>40</v>
      </c>
      <c r="M16" s="80">
        <f>L16/40*M$1</f>
        <v>6</v>
      </c>
      <c r="N16" s="80">
        <f>16+3+19</f>
        <v>38</v>
      </c>
      <c r="O16" s="80">
        <f>N16/11</f>
        <v>3.4545454545454546</v>
      </c>
      <c r="P16" s="80">
        <f>O16+M16+K16</f>
        <v>11.454545454545455</v>
      </c>
      <c r="Q16" s="80">
        <f>6+9.5</f>
        <v>15.5</v>
      </c>
      <c r="R16" s="80">
        <f>Q16*13/18</f>
        <v>11.194444444444445</v>
      </c>
      <c r="S16" s="81">
        <f>SUM(AD16:BZ16)</f>
        <v>16</v>
      </c>
      <c r="T16" s="82">
        <f>S16/T$1*100</f>
        <v>16.3265306122449</v>
      </c>
      <c r="U16" s="117">
        <f>(G16+I16+P16+R16)/4</f>
        <v>7.27233519404572</v>
      </c>
      <c r="V16" s="83">
        <f>U16*10</f>
        <v>72.7233519404572</v>
      </c>
      <c r="W16" s="84">
        <v>60</v>
      </c>
      <c r="X16" s="84">
        <v>25</v>
      </c>
      <c r="Y16" s="86" t="str">
        <f>IF(T16&gt;25,"RF",IF(U16&gt;5.9,"A","EE"))</f>
        <v>A</v>
      </c>
      <c r="Z16" s="87"/>
      <c r="AA16" s="86" t="str">
        <f>IF(Y16="A","A",IF(Y16="RF",Y16,IF(Y16="EE",IF(Z16="",Y16,IF(Z16&gt;5.9,"A","RNEE")))))</f>
        <v>A</v>
      </c>
      <c r="AB16" s="118">
        <f>IF(Z16="",U16,Z16)</f>
        <v>7.27233519404572</v>
      </c>
      <c r="AC16"/>
      <c r="AD16" s="90">
        <v>2</v>
      </c>
      <c r="AE16" s="90">
        <v>2</v>
      </c>
      <c r="AF16" s="90">
        <v>2</v>
      </c>
      <c r="AG16" s="90">
        <v>2</v>
      </c>
      <c r="AH16" s="89"/>
      <c r="AI16" s="89"/>
      <c r="AJ16" s="89"/>
      <c r="AK16" s="89"/>
      <c r="AL16" s="90">
        <v>2</v>
      </c>
      <c r="AM16" s="90">
        <v>2</v>
      </c>
      <c r="AN16" s="89"/>
      <c r="AO16" s="89"/>
      <c r="AP16" s="89"/>
      <c r="AQ16" s="89"/>
      <c r="AR16" s="89"/>
      <c r="AS16" s="89"/>
      <c r="AT16" s="89"/>
      <c r="AU16" s="89"/>
      <c r="AV16" s="89"/>
      <c r="AW16" s="89"/>
      <c r="AX16" s="89"/>
      <c r="AY16" s="89"/>
      <c r="AZ16" s="89"/>
      <c r="BA16" s="89"/>
      <c r="BB16" s="90">
        <v>2</v>
      </c>
      <c r="BC16" s="89"/>
      <c r="BD16" s="89"/>
      <c r="BE16" s="89"/>
      <c r="BF16" s="89"/>
      <c r="BG16" s="89"/>
      <c r="BH16" s="89"/>
      <c r="BI16" s="89"/>
      <c r="BJ16" s="89"/>
      <c r="BK16" s="89"/>
      <c r="BL16" s="89"/>
      <c r="BM16" s="90">
        <v>2</v>
      </c>
      <c r="BN16" s="89"/>
      <c r="BO16" s="89"/>
      <c r="BP16" s="89"/>
      <c r="BQ16" s="89"/>
      <c r="BR16" s="89"/>
      <c r="BS16" s="89"/>
      <c r="BT16" s="89"/>
      <c r="BU16" s="89"/>
      <c r="BV16" s="89"/>
      <c r="BW16" s="91"/>
      <c r="BX16" s="91"/>
      <c r="BY16" s="91"/>
      <c r="BZ16" s="91"/>
      <c r="CA16" s="92" t="s">
        <v>69</v>
      </c>
    </row>
    <row r="17" spans="1:79" s="93" customFormat="1" ht="12.75">
      <c r="A17"/>
      <c r="B17" s="94">
        <v>14</v>
      </c>
      <c r="C17" s="95" t="s">
        <v>102</v>
      </c>
      <c r="D17" s="96" t="s">
        <v>103</v>
      </c>
      <c r="E17" s="96" t="s">
        <v>64</v>
      </c>
      <c r="F17" s="97">
        <f>6.8+1.6</f>
        <v>8.4</v>
      </c>
      <c r="G17" s="97">
        <f>F17/1.5</f>
        <v>5.6000000000000005</v>
      </c>
      <c r="H17" s="97">
        <v>5.5</v>
      </c>
      <c r="I17" s="97">
        <f>0.5*H17/1.9</f>
        <v>1.4473684210526316</v>
      </c>
      <c r="J17" s="97">
        <v>10</v>
      </c>
      <c r="K17" s="97">
        <f>J17/10*K$1</f>
        <v>2</v>
      </c>
      <c r="L17" s="97">
        <v>22</v>
      </c>
      <c r="M17" s="97">
        <f>L17/40*M$1</f>
        <v>3.3000000000000003</v>
      </c>
      <c r="N17" s="97">
        <f>3+2+19.5</f>
        <v>24.5</v>
      </c>
      <c r="O17" s="97">
        <f>N17/11</f>
        <v>2.227272727272727</v>
      </c>
      <c r="P17" s="97">
        <f>O17+M17+K17</f>
        <v>7.527272727272727</v>
      </c>
      <c r="Q17" s="97">
        <f>6+7.5</f>
        <v>13.5</v>
      </c>
      <c r="R17" s="97">
        <f>Q17*13/18</f>
        <v>9.75</v>
      </c>
      <c r="S17" s="98">
        <f>SUM(AD17:BZ17)</f>
        <v>12</v>
      </c>
      <c r="T17" s="99">
        <f>S17/T$1*100</f>
        <v>12.244897959183673</v>
      </c>
      <c r="U17" s="119">
        <f>(G17+I17+P17+R17)/4</f>
        <v>6.08116028708134</v>
      </c>
      <c r="V17" s="100">
        <f>U17*10</f>
        <v>60.811602870813395</v>
      </c>
      <c r="W17" s="101">
        <v>60</v>
      </c>
      <c r="X17" s="101">
        <v>25</v>
      </c>
      <c r="Y17" s="102" t="str">
        <f>IF(T17&gt;25,"RF",IF(U17&gt;5.9,"A","EE"))</f>
        <v>A</v>
      </c>
      <c r="Z17" s="103"/>
      <c r="AA17" s="102" t="str">
        <f>IF(Y17="A","A",IF(Y17="RF",Y17,IF(Y17="EE",IF(Z17="",Y17,IF(Z17&gt;5.9,"A","RNEE")))))</f>
        <v>A</v>
      </c>
      <c r="AB17" s="120">
        <f>IF(Z17="",U17,Z17)</f>
        <v>6.08116028708134</v>
      </c>
      <c r="AC17"/>
      <c r="AD17" s="90">
        <v>2</v>
      </c>
      <c r="AE17" s="89"/>
      <c r="AF17" s="90">
        <v>2</v>
      </c>
      <c r="AG17" s="89"/>
      <c r="AH17" s="89"/>
      <c r="AI17" s="89"/>
      <c r="AJ17" s="89"/>
      <c r="AK17" s="89"/>
      <c r="AL17" s="90">
        <v>2</v>
      </c>
      <c r="AM17" s="89"/>
      <c r="AN17" s="89"/>
      <c r="AO17" s="90">
        <v>2</v>
      </c>
      <c r="AP17" s="89"/>
      <c r="AQ17" s="90">
        <v>2</v>
      </c>
      <c r="AR17" s="89"/>
      <c r="AS17" s="89"/>
      <c r="AT17" s="89"/>
      <c r="AU17" s="89"/>
      <c r="AV17" s="89"/>
      <c r="AW17" s="89"/>
      <c r="AX17" s="89"/>
      <c r="AY17" s="89"/>
      <c r="AZ17" s="89"/>
      <c r="BA17" s="89"/>
      <c r="BB17" s="89"/>
      <c r="BC17" s="89"/>
      <c r="BD17" s="89"/>
      <c r="BE17" s="89"/>
      <c r="BF17" s="89"/>
      <c r="BG17" s="89"/>
      <c r="BH17" s="89"/>
      <c r="BI17" s="89"/>
      <c r="BJ17" s="89"/>
      <c r="BK17" s="89"/>
      <c r="BL17" s="90">
        <v>2</v>
      </c>
      <c r="BM17" s="89"/>
      <c r="BN17" s="89"/>
      <c r="BO17" s="89"/>
      <c r="BP17" s="89"/>
      <c r="BQ17" s="89"/>
      <c r="BR17" s="89"/>
      <c r="BS17" s="89"/>
      <c r="BT17" s="89"/>
      <c r="BU17" s="89"/>
      <c r="BV17" s="89"/>
      <c r="BW17" s="91"/>
      <c r="BX17" s="91"/>
      <c r="BY17" s="91"/>
      <c r="BZ17" s="91"/>
      <c r="CA17" s="92" t="s">
        <v>80</v>
      </c>
    </row>
    <row r="18" spans="1:79" s="93" customFormat="1" ht="12.75">
      <c r="A18"/>
      <c r="B18" s="77">
        <v>15</v>
      </c>
      <c r="C18" s="78" t="s">
        <v>104</v>
      </c>
      <c r="D18" s="79" t="s">
        <v>105</v>
      </c>
      <c r="E18" s="79" t="s">
        <v>68</v>
      </c>
      <c r="F18" s="80">
        <v>9.3</v>
      </c>
      <c r="G18" s="80">
        <f>F18/1.5</f>
        <v>6.2</v>
      </c>
      <c r="H18" s="80">
        <v>5</v>
      </c>
      <c r="I18" s="80">
        <f>0.5*H18/1.9</f>
        <v>1.3157894736842106</v>
      </c>
      <c r="J18" s="80">
        <v>10</v>
      </c>
      <c r="K18" s="80">
        <f>J18/10*K$1</f>
        <v>2</v>
      </c>
      <c r="L18" s="80">
        <v>34</v>
      </c>
      <c r="M18" s="80">
        <f>L18/40*M$1</f>
        <v>5.1</v>
      </c>
      <c r="N18" s="80">
        <v>40.5</v>
      </c>
      <c r="O18" s="80">
        <f>N18/11</f>
        <v>3.6818181818181817</v>
      </c>
      <c r="P18" s="80">
        <f>O18+M18+K18</f>
        <v>10.781818181818181</v>
      </c>
      <c r="Q18" s="80">
        <v>6</v>
      </c>
      <c r="R18" s="80">
        <f>Q18*13/18</f>
        <v>4.333333333333333</v>
      </c>
      <c r="S18" s="81">
        <f>SUM(AD18:BZ18)</f>
        <v>8</v>
      </c>
      <c r="T18" s="82">
        <f>S18/T$1*100</f>
        <v>8.16326530612245</v>
      </c>
      <c r="U18" s="117">
        <f>(G18+I18+P18+R18)/4</f>
        <v>5.657735247208931</v>
      </c>
      <c r="V18" s="83">
        <f>U18*10</f>
        <v>56.577352472089316</v>
      </c>
      <c r="W18" s="84">
        <v>60</v>
      </c>
      <c r="X18" s="84">
        <v>25</v>
      </c>
      <c r="Y18" s="86" t="str">
        <f>IF(T18&gt;25,"RF",IF(U18&gt;5.9,"A","EE"))</f>
        <v>EE</v>
      </c>
      <c r="Z18" s="87"/>
      <c r="AA18" s="86" t="str">
        <f>IF(Y18="A","A",IF(Y18="RF",Y18,IF(Y18="EE",IF(Z18="",Y18,IF(Z18&gt;5.9,"A","RNEE")))))</f>
        <v>EE</v>
      </c>
      <c r="AB18" s="118">
        <f>IF(Z18="",U18,Z18)</f>
        <v>5.657735247208931</v>
      </c>
      <c r="AC18"/>
      <c r="AD18" s="89"/>
      <c r="AE18" s="90">
        <v>2</v>
      </c>
      <c r="AF18" s="90">
        <v>2</v>
      </c>
      <c r="AG18" s="89"/>
      <c r="AH18" s="89"/>
      <c r="AI18" s="89"/>
      <c r="AJ18" s="89"/>
      <c r="AK18" s="89"/>
      <c r="AL18" s="90">
        <v>2</v>
      </c>
      <c r="AM18" s="89"/>
      <c r="AN18" s="89"/>
      <c r="AO18" s="89"/>
      <c r="AP18" s="89"/>
      <c r="AQ18" s="89"/>
      <c r="AR18" s="89"/>
      <c r="AS18" s="89"/>
      <c r="AT18" s="90">
        <v>2</v>
      </c>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91"/>
      <c r="BX18" s="91"/>
      <c r="BY18" s="91"/>
      <c r="BZ18" s="91"/>
      <c r="CA18" s="92" t="s">
        <v>75</v>
      </c>
    </row>
    <row r="19" spans="1:79" s="93" customFormat="1" ht="12.75">
      <c r="A19"/>
      <c r="B19" s="105">
        <v>16</v>
      </c>
      <c r="C19" s="106" t="s">
        <v>106</v>
      </c>
      <c r="D19" s="107" t="s">
        <v>107</v>
      </c>
      <c r="E19" s="107" t="s">
        <v>64</v>
      </c>
      <c r="F19" s="108">
        <v>7.8</v>
      </c>
      <c r="G19" s="108">
        <f>F19/1.5</f>
        <v>5.2</v>
      </c>
      <c r="H19" s="108"/>
      <c r="I19" s="108">
        <f>0.5*H19/1.9</f>
        <v>0</v>
      </c>
      <c r="J19" s="108">
        <v>0</v>
      </c>
      <c r="K19" s="108">
        <f>J19/10*K$1</f>
        <v>0</v>
      </c>
      <c r="L19" s="108">
        <v>37</v>
      </c>
      <c r="M19" s="108">
        <f>L19/40*M$1</f>
        <v>5.550000000000001</v>
      </c>
      <c r="N19" s="108">
        <f>16++24.5</f>
        <v>40.5</v>
      </c>
      <c r="O19" s="108">
        <f>N19/11</f>
        <v>3.6818181818181817</v>
      </c>
      <c r="P19" s="108">
        <f>O19+M19+K19</f>
        <v>9.231818181818182</v>
      </c>
      <c r="Q19" s="108">
        <f>4.5+3</f>
        <v>7.5</v>
      </c>
      <c r="R19" s="108">
        <f>Q19*13/18</f>
        <v>5.416666666666667</v>
      </c>
      <c r="S19" s="109">
        <f>SUM(AD19:BZ19)</f>
        <v>28</v>
      </c>
      <c r="T19" s="110">
        <f>S19/T$1*100</f>
        <v>28.57142857142857</v>
      </c>
      <c r="U19" s="111">
        <f>(G19+I19+P19+R19)/4</f>
        <v>4.962121212121213</v>
      </c>
      <c r="V19" s="112">
        <f>U19*10</f>
        <v>49.621212121212125</v>
      </c>
      <c r="W19" s="113">
        <v>60</v>
      </c>
      <c r="X19" s="113">
        <v>25</v>
      </c>
      <c r="Y19" s="114" t="str">
        <f>IF(T19&gt;25,"RF",IF(U19&gt;5.9,"A","EE"))</f>
        <v>RF</v>
      </c>
      <c r="Z19" s="115"/>
      <c r="AA19" s="114" t="str">
        <f>IF(Y19="A","A",IF(Y19="RF",Y19,IF(Y19="EE",IF(Z19="",Y19,IF(Z19&gt;5.9,"A","RNEE")))))</f>
        <v>RF</v>
      </c>
      <c r="AB19" s="116">
        <f>IF(Z19="",U19,Z19)</f>
        <v>4.962121212121213</v>
      </c>
      <c r="AC19"/>
      <c r="AD19" s="90">
        <v>2</v>
      </c>
      <c r="AE19" s="89"/>
      <c r="AF19" s="89"/>
      <c r="AG19" s="89"/>
      <c r="AH19" s="89"/>
      <c r="AI19" s="89"/>
      <c r="AJ19" s="89"/>
      <c r="AK19" s="89"/>
      <c r="AL19" s="90">
        <v>2</v>
      </c>
      <c r="AM19" s="89"/>
      <c r="AN19" s="89"/>
      <c r="AO19" s="89"/>
      <c r="AP19" s="89"/>
      <c r="AQ19" s="90">
        <v>2</v>
      </c>
      <c r="AR19" s="89"/>
      <c r="AS19" s="89"/>
      <c r="AT19" s="89"/>
      <c r="AU19" s="89"/>
      <c r="AV19" s="89"/>
      <c r="AW19" s="89"/>
      <c r="AX19" s="89"/>
      <c r="AY19" s="89"/>
      <c r="AZ19" s="90">
        <v>2</v>
      </c>
      <c r="BA19" s="90">
        <v>2</v>
      </c>
      <c r="BB19" s="90">
        <v>2</v>
      </c>
      <c r="BC19" s="89"/>
      <c r="BD19" s="89"/>
      <c r="BE19" s="89"/>
      <c r="BF19" s="89"/>
      <c r="BG19" s="89"/>
      <c r="BH19" s="89"/>
      <c r="BI19" s="90">
        <v>2</v>
      </c>
      <c r="BJ19" s="89"/>
      <c r="BK19" s="90">
        <v>2</v>
      </c>
      <c r="BL19" s="90">
        <v>2</v>
      </c>
      <c r="BM19" s="90">
        <v>2</v>
      </c>
      <c r="BN19" s="90">
        <v>2</v>
      </c>
      <c r="BO19" s="89"/>
      <c r="BP19" s="90">
        <v>2</v>
      </c>
      <c r="BQ19" s="90">
        <v>2</v>
      </c>
      <c r="BR19" s="90">
        <v>2</v>
      </c>
      <c r="BS19" s="89"/>
      <c r="BT19" s="89"/>
      <c r="BU19" s="89"/>
      <c r="BV19" s="89"/>
      <c r="BW19" s="91"/>
      <c r="BX19" s="91"/>
      <c r="BY19" s="91"/>
      <c r="BZ19" s="91"/>
      <c r="CA19" s="92" t="s">
        <v>108</v>
      </c>
    </row>
    <row r="20" spans="1:79" s="93" customFormat="1" ht="12.75">
      <c r="A20"/>
      <c r="B20" s="77">
        <v>17</v>
      </c>
      <c r="C20" s="78" t="s">
        <v>109</v>
      </c>
      <c r="D20" s="79" t="s">
        <v>110</v>
      </c>
      <c r="E20" s="79" t="s">
        <v>64</v>
      </c>
      <c r="F20" s="80">
        <v>9.5</v>
      </c>
      <c r="G20" s="80">
        <f>F20/1.5</f>
        <v>6.333333333333333</v>
      </c>
      <c r="H20" s="80">
        <v>8.8</v>
      </c>
      <c r="I20" s="80">
        <f>0.5*H20/1.9</f>
        <v>2.3157894736842106</v>
      </c>
      <c r="J20" s="80">
        <v>10</v>
      </c>
      <c r="K20" s="80">
        <f>J20/10*K$1</f>
        <v>2</v>
      </c>
      <c r="L20" s="80">
        <v>39</v>
      </c>
      <c r="M20" s="80">
        <f>L20/40*M$1</f>
        <v>5.85</v>
      </c>
      <c r="N20" s="80">
        <f>24+16</f>
        <v>40</v>
      </c>
      <c r="O20" s="80">
        <f>N20/11</f>
        <v>3.6363636363636362</v>
      </c>
      <c r="P20" s="80">
        <f>O20+M20+K20</f>
        <v>11.486363636363636</v>
      </c>
      <c r="Q20" s="80">
        <f>3+1.5+8.5</f>
        <v>13</v>
      </c>
      <c r="R20" s="80">
        <f>Q20*13/18</f>
        <v>9.38888888888889</v>
      </c>
      <c r="S20" s="81">
        <f>SUM(AD20:BZ20)</f>
        <v>8</v>
      </c>
      <c r="T20" s="82">
        <f>S20/T$1*100</f>
        <v>8.16326530612245</v>
      </c>
      <c r="U20" s="117">
        <f>(G20+I20+P20+R20)/4</f>
        <v>7.381093833067518</v>
      </c>
      <c r="V20" s="83">
        <f>U20*10</f>
        <v>73.81093833067519</v>
      </c>
      <c r="W20" s="84">
        <v>60</v>
      </c>
      <c r="X20" s="84">
        <v>25</v>
      </c>
      <c r="Y20" s="86" t="str">
        <f>IF(T20&gt;25,"RF",IF(U20&gt;5.9,"A","EE"))</f>
        <v>A</v>
      </c>
      <c r="Z20" s="87"/>
      <c r="AA20" s="86" t="str">
        <f>IF(Y20="A","A",IF(Y20="RF",Y20,IF(Y20="EE",IF(Z20="",Y20,IF(Z20&gt;5.9,"A","RNEE")))))</f>
        <v>A</v>
      </c>
      <c r="AB20" s="118">
        <f>IF(Z20="",U20,Z20)</f>
        <v>7.381093833067518</v>
      </c>
      <c r="AC20"/>
      <c r="AD20" s="89"/>
      <c r="AE20" s="89"/>
      <c r="AF20" s="89"/>
      <c r="AG20" s="89"/>
      <c r="AH20" s="89"/>
      <c r="AI20" s="89"/>
      <c r="AJ20" s="89"/>
      <c r="AK20" s="89"/>
      <c r="AL20" s="89"/>
      <c r="AM20" s="89"/>
      <c r="AN20" s="89"/>
      <c r="AO20" s="89"/>
      <c r="AP20" s="89"/>
      <c r="AQ20" s="90">
        <v>2</v>
      </c>
      <c r="AR20" s="89"/>
      <c r="AS20" s="89"/>
      <c r="AT20" s="89"/>
      <c r="AU20" s="89"/>
      <c r="AV20" s="89"/>
      <c r="AW20" s="89"/>
      <c r="AX20" s="90">
        <v>2</v>
      </c>
      <c r="AY20" s="89"/>
      <c r="AZ20" s="89"/>
      <c r="BA20" s="89"/>
      <c r="BB20" s="89"/>
      <c r="BC20" s="89"/>
      <c r="BD20" s="89"/>
      <c r="BE20" s="89"/>
      <c r="BF20" s="89"/>
      <c r="BG20" s="89"/>
      <c r="BH20" s="89"/>
      <c r="BI20" s="89"/>
      <c r="BJ20" s="90">
        <v>2</v>
      </c>
      <c r="BK20" s="89"/>
      <c r="BL20" s="89"/>
      <c r="BM20" s="90">
        <v>2</v>
      </c>
      <c r="BN20" s="89"/>
      <c r="BO20" s="89"/>
      <c r="BP20" s="89"/>
      <c r="BQ20" s="89"/>
      <c r="BR20" s="89"/>
      <c r="BS20" s="89"/>
      <c r="BT20" s="89"/>
      <c r="BU20" s="89"/>
      <c r="BV20" s="89"/>
      <c r="BW20" s="91"/>
      <c r="BX20" s="91"/>
      <c r="BY20" s="91"/>
      <c r="BZ20" s="91"/>
      <c r="CA20" s="92" t="s">
        <v>75</v>
      </c>
    </row>
    <row r="21" spans="1:79" s="93" customFormat="1" ht="12.75">
      <c r="A21"/>
      <c r="B21" s="94">
        <v>18</v>
      </c>
      <c r="C21" s="95" t="s">
        <v>111</v>
      </c>
      <c r="D21" s="96" t="s">
        <v>112</v>
      </c>
      <c r="E21" s="96" t="s">
        <v>64</v>
      </c>
      <c r="F21" s="97">
        <v>10</v>
      </c>
      <c r="G21" s="97">
        <f>F21/1.5</f>
        <v>6.666666666666667</v>
      </c>
      <c r="H21" s="97">
        <v>5</v>
      </c>
      <c r="I21" s="97">
        <f>0.5*H21/1.9</f>
        <v>1.3157894736842106</v>
      </c>
      <c r="J21" s="97">
        <v>8</v>
      </c>
      <c r="K21" s="97">
        <f>J21/10*K$1</f>
        <v>1.6</v>
      </c>
      <c r="L21" s="97">
        <v>35</v>
      </c>
      <c r="M21" s="97">
        <f>L21/40*M$1</f>
        <v>5.25</v>
      </c>
      <c r="N21" s="97">
        <f>2+14+22</f>
        <v>38</v>
      </c>
      <c r="O21" s="97">
        <f>N21/11</f>
        <v>3.4545454545454546</v>
      </c>
      <c r="P21" s="97">
        <f>O21+M21+K21</f>
        <v>10.304545454545455</v>
      </c>
      <c r="Q21" s="97">
        <v>9</v>
      </c>
      <c r="R21" s="97">
        <f>Q21*13/18</f>
        <v>6.5</v>
      </c>
      <c r="S21" s="98">
        <f>SUM(AD21:BZ21)</f>
        <v>18</v>
      </c>
      <c r="T21" s="99">
        <f>S21/T$1*100</f>
        <v>18.367346938775512</v>
      </c>
      <c r="U21" s="119">
        <f>(G21+I21+P21+R21)/4</f>
        <v>6.196750398724083</v>
      </c>
      <c r="V21" s="100">
        <f>U21*10</f>
        <v>61.96750398724083</v>
      </c>
      <c r="W21" s="101">
        <v>60</v>
      </c>
      <c r="X21" s="101">
        <v>25</v>
      </c>
      <c r="Y21" s="102" t="str">
        <f>IF(T21&gt;25,"RF",IF(U21&gt;5.9,"A","EE"))</f>
        <v>A</v>
      </c>
      <c r="Z21" s="103"/>
      <c r="AA21" s="102" t="str">
        <f>IF(Y21="A","A",IF(Y21="RF",Y21,IF(Y21="EE",IF(Z21="",Y21,IF(Z21&gt;5.9,"A","RNEE")))))</f>
        <v>A</v>
      </c>
      <c r="AB21" s="120">
        <f>IF(Z21="",U21,Z21)</f>
        <v>6.196750398724083</v>
      </c>
      <c r="AC21"/>
      <c r="AD21" s="89"/>
      <c r="AE21" s="89"/>
      <c r="AF21" s="89"/>
      <c r="AG21" s="89"/>
      <c r="AH21" s="89"/>
      <c r="AI21" s="89"/>
      <c r="AJ21" s="89"/>
      <c r="AK21" s="89"/>
      <c r="AL21" s="89"/>
      <c r="AM21" s="89"/>
      <c r="AN21" s="89"/>
      <c r="AO21" s="89"/>
      <c r="AP21" s="89"/>
      <c r="AQ21" s="89"/>
      <c r="AR21" s="89"/>
      <c r="AS21" s="89"/>
      <c r="AT21" s="89"/>
      <c r="AU21" s="89"/>
      <c r="AV21" s="90">
        <v>2</v>
      </c>
      <c r="AW21" s="89"/>
      <c r="AX21" s="90">
        <v>2</v>
      </c>
      <c r="AY21" s="90">
        <v>2</v>
      </c>
      <c r="AZ21" s="89"/>
      <c r="BA21" s="89"/>
      <c r="BB21" s="90">
        <v>2</v>
      </c>
      <c r="BC21" s="90">
        <v>2</v>
      </c>
      <c r="BD21" s="89"/>
      <c r="BE21" s="89"/>
      <c r="BF21" s="89"/>
      <c r="BG21" s="90">
        <v>2</v>
      </c>
      <c r="BH21" s="89"/>
      <c r="BI21" s="89"/>
      <c r="BJ21" s="90">
        <v>2</v>
      </c>
      <c r="BK21" s="89"/>
      <c r="BL21" s="90">
        <v>2</v>
      </c>
      <c r="BM21" s="89"/>
      <c r="BN21" s="89"/>
      <c r="BO21" s="89"/>
      <c r="BP21" s="89"/>
      <c r="BQ21" s="89"/>
      <c r="BR21" s="89"/>
      <c r="BS21" s="90">
        <v>2</v>
      </c>
      <c r="BT21" s="89"/>
      <c r="BU21" s="89"/>
      <c r="BV21" s="89"/>
      <c r="BW21" s="91"/>
      <c r="BX21" s="91"/>
      <c r="BY21" s="91"/>
      <c r="BZ21" s="91"/>
      <c r="CA21" s="92" t="s">
        <v>113</v>
      </c>
    </row>
    <row r="22" spans="1:79" s="93" customFormat="1" ht="12.75">
      <c r="A22"/>
      <c r="B22" s="77">
        <v>19</v>
      </c>
      <c r="C22" s="78" t="s">
        <v>114</v>
      </c>
      <c r="D22" s="79" t="s">
        <v>115</v>
      </c>
      <c r="E22" s="79" t="s">
        <v>116</v>
      </c>
      <c r="F22" s="80">
        <v>9.8</v>
      </c>
      <c r="G22" s="80">
        <f>F22/1.5</f>
        <v>6.533333333333334</v>
      </c>
      <c r="H22" s="80"/>
      <c r="I22" s="80">
        <f>0.5*H22/1.9</f>
        <v>0</v>
      </c>
      <c r="J22" s="80">
        <v>0</v>
      </c>
      <c r="K22" s="80">
        <f>J22/10*K$1</f>
        <v>0</v>
      </c>
      <c r="L22" s="80"/>
      <c r="M22" s="80">
        <f>L22/40*M$1</f>
        <v>0</v>
      </c>
      <c r="N22" s="80"/>
      <c r="O22" s="80">
        <f>N22/11</f>
        <v>0</v>
      </c>
      <c r="P22" s="80">
        <f>O22+M22+K22</f>
        <v>0</v>
      </c>
      <c r="Q22" s="80"/>
      <c r="R22" s="80">
        <f>Q22*13/18</f>
        <v>0</v>
      </c>
      <c r="S22" s="81">
        <f>SUM(AD22:BZ22)</f>
        <v>54</v>
      </c>
      <c r="T22" s="82">
        <f>S22/T$1*100</f>
        <v>55.10204081632652</v>
      </c>
      <c r="U22" s="117">
        <f>(G22+I22+P22+R22)/4</f>
        <v>1.6333333333333335</v>
      </c>
      <c r="V22" s="83">
        <f>U22*10</f>
        <v>16.333333333333336</v>
      </c>
      <c r="W22" s="84">
        <v>60</v>
      </c>
      <c r="X22" s="84">
        <v>25</v>
      </c>
      <c r="Y22" s="86" t="str">
        <f>IF(T22&gt;25,"RF",IF(U22&gt;5.9,"A","EE"))</f>
        <v>RF</v>
      </c>
      <c r="Z22" s="87"/>
      <c r="AA22" s="86" t="str">
        <f>IF(Y22="A","A",IF(Y22="RF",Y22,IF(Y22="EE",IF(Z22="",Y22,IF(Z22&gt;5.9,"A","RNEE")))))</f>
        <v>RF</v>
      </c>
      <c r="AB22" s="118">
        <f>IF(Z22="",U22,Z22)</f>
        <v>1.6333333333333335</v>
      </c>
      <c r="AC22"/>
      <c r="AD22" s="89"/>
      <c r="AE22" s="89"/>
      <c r="AF22" s="90">
        <v>2</v>
      </c>
      <c r="AG22" s="90">
        <v>2</v>
      </c>
      <c r="AH22" s="89"/>
      <c r="AI22" s="89"/>
      <c r="AJ22" s="89"/>
      <c r="AK22" s="89"/>
      <c r="AL22" s="89"/>
      <c r="AM22" s="89"/>
      <c r="AN22" s="89"/>
      <c r="AO22" s="89"/>
      <c r="AP22" s="89"/>
      <c r="AQ22" s="89"/>
      <c r="AR22" s="89"/>
      <c r="AS22" s="89"/>
      <c r="AT22" s="89"/>
      <c r="AU22" s="90">
        <v>2</v>
      </c>
      <c r="AV22" s="90">
        <v>2</v>
      </c>
      <c r="AW22" s="90">
        <v>2</v>
      </c>
      <c r="AX22" s="90">
        <v>2</v>
      </c>
      <c r="AY22" s="89"/>
      <c r="AZ22" s="89"/>
      <c r="BA22" s="90">
        <v>2</v>
      </c>
      <c r="BB22" s="89"/>
      <c r="BC22" s="89"/>
      <c r="BD22" s="90">
        <v>2</v>
      </c>
      <c r="BE22" s="90">
        <v>2</v>
      </c>
      <c r="BF22" s="90">
        <v>2</v>
      </c>
      <c r="BG22" s="89"/>
      <c r="BH22" s="90">
        <v>2</v>
      </c>
      <c r="BI22" s="90">
        <v>2</v>
      </c>
      <c r="BJ22" s="90">
        <v>2</v>
      </c>
      <c r="BK22" s="90">
        <v>2</v>
      </c>
      <c r="BL22" s="90">
        <v>2</v>
      </c>
      <c r="BM22" s="90">
        <v>2</v>
      </c>
      <c r="BN22" s="90">
        <v>2</v>
      </c>
      <c r="BO22" s="89"/>
      <c r="BP22" s="89"/>
      <c r="BQ22" s="90">
        <v>2</v>
      </c>
      <c r="BR22" s="90">
        <v>2</v>
      </c>
      <c r="BS22" s="90">
        <v>2</v>
      </c>
      <c r="BT22" s="90">
        <v>2</v>
      </c>
      <c r="BU22" s="90">
        <v>2</v>
      </c>
      <c r="BV22" s="90">
        <v>2</v>
      </c>
      <c r="BW22" s="90">
        <v>2</v>
      </c>
      <c r="BX22" s="90">
        <v>2</v>
      </c>
      <c r="BY22" s="90">
        <v>2</v>
      </c>
      <c r="BZ22" s="90">
        <v>2</v>
      </c>
      <c r="CA22" s="92" t="s">
        <v>117</v>
      </c>
    </row>
    <row r="23" spans="1:79" s="93" customFormat="1" ht="12.75">
      <c r="A23"/>
      <c r="B23" s="105">
        <v>20</v>
      </c>
      <c r="C23" s="106" t="s">
        <v>118</v>
      </c>
      <c r="D23" s="107" t="s">
        <v>119</v>
      </c>
      <c r="E23" s="107" t="s">
        <v>101</v>
      </c>
      <c r="F23" s="108"/>
      <c r="G23" s="108">
        <f>F23/1.5</f>
        <v>0</v>
      </c>
      <c r="H23" s="108">
        <v>0</v>
      </c>
      <c r="I23" s="108">
        <f>0.5*H23/1.9</f>
        <v>0</v>
      </c>
      <c r="J23" s="108">
        <v>0</v>
      </c>
      <c r="K23" s="108">
        <f>J23/10*K$1</f>
        <v>0</v>
      </c>
      <c r="L23" s="108"/>
      <c r="M23" s="108">
        <f>L23/40*M$1</f>
        <v>0</v>
      </c>
      <c r="N23" s="108"/>
      <c r="O23" s="108">
        <f>N23/11</f>
        <v>0</v>
      </c>
      <c r="P23" s="108">
        <f>O23+M23+K23</f>
        <v>0</v>
      </c>
      <c r="Q23" s="108"/>
      <c r="R23" s="108">
        <f>Q23*13/18</f>
        <v>0</v>
      </c>
      <c r="S23" s="109">
        <f>SUM(AD23:BZ23)</f>
        <v>36</v>
      </c>
      <c r="T23" s="110">
        <f>S23/T$1*100</f>
        <v>36.734693877551024</v>
      </c>
      <c r="U23" s="111">
        <f>(G23+I23+P23+R23)/4</f>
        <v>0</v>
      </c>
      <c r="V23" s="112">
        <f>U23*10</f>
        <v>0</v>
      </c>
      <c r="W23" s="113">
        <v>60</v>
      </c>
      <c r="X23" s="113">
        <v>25</v>
      </c>
      <c r="Y23" s="114" t="str">
        <f>IF(T23&gt;25,"RF",IF(U23&gt;5.9,"A","EE"))</f>
        <v>RF</v>
      </c>
      <c r="Z23" s="115"/>
      <c r="AA23" s="114" t="str">
        <f>IF(Y23="A","A",IF(Y23="RF",Y23,IF(Y23="EE",IF(Z23="",Y23,IF(Z23&gt;5.9,"A","RNEE")))))</f>
        <v>RF</v>
      </c>
      <c r="AB23" s="116">
        <f>IF(Z23="",U23,Z23)</f>
        <v>0</v>
      </c>
      <c r="AC23"/>
      <c r="AD23" s="89"/>
      <c r="AE23" s="90">
        <v>2</v>
      </c>
      <c r="AF23" s="90">
        <v>2</v>
      </c>
      <c r="AG23" s="90">
        <v>2</v>
      </c>
      <c r="AH23" s="89"/>
      <c r="AI23" s="90">
        <v>2</v>
      </c>
      <c r="AJ23" s="90">
        <v>2</v>
      </c>
      <c r="AK23" s="90">
        <v>2</v>
      </c>
      <c r="AL23" s="89"/>
      <c r="AM23" s="90">
        <v>2</v>
      </c>
      <c r="AN23" s="89"/>
      <c r="AO23" s="89"/>
      <c r="AP23" s="90">
        <v>2</v>
      </c>
      <c r="AQ23" s="89"/>
      <c r="AR23" s="89"/>
      <c r="AS23" s="89"/>
      <c r="AT23" s="89"/>
      <c r="AU23" s="89"/>
      <c r="AV23" s="89"/>
      <c r="AW23" s="90">
        <v>2</v>
      </c>
      <c r="AX23" s="89"/>
      <c r="AY23" s="89"/>
      <c r="AZ23" s="89"/>
      <c r="BA23" s="89"/>
      <c r="BB23" s="89"/>
      <c r="BC23" s="89"/>
      <c r="BD23" s="89"/>
      <c r="BE23" s="90">
        <v>2</v>
      </c>
      <c r="BF23" s="90">
        <v>2</v>
      </c>
      <c r="BG23" s="89"/>
      <c r="BH23" s="89"/>
      <c r="BI23" s="89"/>
      <c r="BJ23" s="89"/>
      <c r="BK23" s="89"/>
      <c r="BL23" s="89"/>
      <c r="BM23" s="90">
        <v>2</v>
      </c>
      <c r="BN23" s="89"/>
      <c r="BO23" s="89"/>
      <c r="BP23" s="90">
        <v>2</v>
      </c>
      <c r="BQ23" s="90">
        <v>2</v>
      </c>
      <c r="BR23" s="89"/>
      <c r="BS23" s="89"/>
      <c r="BT23" s="90">
        <v>2</v>
      </c>
      <c r="BU23" s="89"/>
      <c r="BV23" s="89"/>
      <c r="BW23" s="90">
        <v>2</v>
      </c>
      <c r="BX23" s="91"/>
      <c r="BY23" s="90">
        <v>2</v>
      </c>
      <c r="BZ23" s="90">
        <v>2</v>
      </c>
      <c r="CA23" s="92" t="s">
        <v>84</v>
      </c>
    </row>
    <row r="24" spans="1:79" s="93" customFormat="1" ht="12.75">
      <c r="A24"/>
      <c r="B24" s="77">
        <v>21</v>
      </c>
      <c r="C24" s="78" t="s">
        <v>120</v>
      </c>
      <c r="D24" s="79" t="s">
        <v>121</v>
      </c>
      <c r="E24" s="79" t="s">
        <v>64</v>
      </c>
      <c r="F24" s="80">
        <v>3.8</v>
      </c>
      <c r="G24" s="80">
        <f>F24/1.5</f>
        <v>2.533333333333333</v>
      </c>
      <c r="H24" s="80"/>
      <c r="I24" s="80">
        <f>0.5*H24/1.9</f>
        <v>0</v>
      </c>
      <c r="J24" s="80">
        <v>0</v>
      </c>
      <c r="K24" s="80">
        <f>J24/10*K$1</f>
        <v>0</v>
      </c>
      <c r="L24" s="80">
        <v>11</v>
      </c>
      <c r="M24" s="80">
        <f>L24/40*M$1</f>
        <v>1.6500000000000001</v>
      </c>
      <c r="N24" s="80">
        <v>11</v>
      </c>
      <c r="O24" s="80">
        <f>N24/11</f>
        <v>1</v>
      </c>
      <c r="P24" s="80">
        <f>O24+M24+K24</f>
        <v>2.6500000000000004</v>
      </c>
      <c r="Q24" s="80"/>
      <c r="R24" s="80">
        <f>Q24*13/18</f>
        <v>0</v>
      </c>
      <c r="S24" s="81">
        <f>SUM(AD24:BZ24)</f>
        <v>38</v>
      </c>
      <c r="T24" s="82">
        <f>S24/T$1*100</f>
        <v>38.775510204081634</v>
      </c>
      <c r="U24" s="117">
        <f>(G24+I24+P24+R24)/4</f>
        <v>1.2958333333333334</v>
      </c>
      <c r="V24" s="83">
        <f>U24*10</f>
        <v>12.958333333333334</v>
      </c>
      <c r="W24" s="84">
        <v>60</v>
      </c>
      <c r="X24" s="84">
        <v>25</v>
      </c>
      <c r="Y24" s="86" t="str">
        <f>IF(T24&gt;25,"RF",IF(U24&gt;5.9,"A","EE"))</f>
        <v>RF</v>
      </c>
      <c r="Z24" s="87"/>
      <c r="AA24" s="86" t="str">
        <f>IF(Y24="A","A",IF(Y24="RF",Y24,IF(Y24="EE",IF(Z24="",Y24,IF(Z24&gt;5.9,"A","RNEE")))))</f>
        <v>RF</v>
      </c>
      <c r="AB24" s="118">
        <f>IF(Z24="",U24,Z24)</f>
        <v>1.2958333333333334</v>
      </c>
      <c r="AC24"/>
      <c r="AD24" s="90">
        <v>2</v>
      </c>
      <c r="AE24" s="89"/>
      <c r="AF24" s="89"/>
      <c r="AG24" s="89"/>
      <c r="AH24" s="89"/>
      <c r="AI24" s="89"/>
      <c r="AJ24" s="89"/>
      <c r="AK24" s="89"/>
      <c r="AL24" s="90">
        <v>2</v>
      </c>
      <c r="AM24" s="89"/>
      <c r="AN24" s="90">
        <v>2</v>
      </c>
      <c r="AO24" s="90">
        <v>2</v>
      </c>
      <c r="AP24" s="89"/>
      <c r="AQ24" s="89"/>
      <c r="AR24" s="90">
        <v>2</v>
      </c>
      <c r="AS24" s="89"/>
      <c r="AT24" s="89"/>
      <c r="AU24" s="90">
        <v>2</v>
      </c>
      <c r="AV24" s="89"/>
      <c r="AW24" s="89"/>
      <c r="AX24" s="89"/>
      <c r="AY24" s="89"/>
      <c r="AZ24" s="89"/>
      <c r="BA24" s="90">
        <v>2</v>
      </c>
      <c r="BB24" s="89"/>
      <c r="BC24" s="89"/>
      <c r="BD24" s="89"/>
      <c r="BE24" s="89"/>
      <c r="BF24" s="90">
        <v>2</v>
      </c>
      <c r="BG24" s="89"/>
      <c r="BH24" s="89"/>
      <c r="BI24" s="90">
        <v>2</v>
      </c>
      <c r="BJ24" s="90">
        <v>2</v>
      </c>
      <c r="BK24" s="90">
        <v>2</v>
      </c>
      <c r="BL24" s="90">
        <v>2</v>
      </c>
      <c r="BM24" s="89"/>
      <c r="BN24" s="89"/>
      <c r="BO24" s="90">
        <v>2</v>
      </c>
      <c r="BP24" s="90">
        <v>2</v>
      </c>
      <c r="BQ24" s="90">
        <v>2</v>
      </c>
      <c r="BR24" s="89"/>
      <c r="BS24" s="89"/>
      <c r="BT24" s="90">
        <v>2</v>
      </c>
      <c r="BU24" s="90">
        <v>2</v>
      </c>
      <c r="BV24" s="89"/>
      <c r="BW24" s="90">
        <v>2</v>
      </c>
      <c r="BX24" s="91"/>
      <c r="BY24" s="91"/>
      <c r="BZ24" s="90">
        <v>2</v>
      </c>
      <c r="CA24" s="92" t="s">
        <v>122</v>
      </c>
    </row>
    <row r="25" spans="1:79" s="93" customFormat="1" ht="12.75">
      <c r="A25"/>
      <c r="B25" s="94">
        <v>22</v>
      </c>
      <c r="C25" s="95" t="s">
        <v>123</v>
      </c>
      <c r="D25" s="96" t="s">
        <v>124</v>
      </c>
      <c r="E25" s="96" t="s">
        <v>64</v>
      </c>
      <c r="F25" s="97">
        <v>8.4</v>
      </c>
      <c r="G25" s="97">
        <f>F25/1.5</f>
        <v>5.6000000000000005</v>
      </c>
      <c r="H25" s="97">
        <v>13</v>
      </c>
      <c r="I25" s="97">
        <f>0.5*H25/1.9</f>
        <v>3.4210526315789473</v>
      </c>
      <c r="J25" s="97">
        <v>10</v>
      </c>
      <c r="K25" s="97">
        <f>J25/10*K$1</f>
        <v>2</v>
      </c>
      <c r="L25" s="97">
        <v>40</v>
      </c>
      <c r="M25" s="97">
        <f>L25/40*M$1</f>
        <v>6</v>
      </c>
      <c r="N25" s="97">
        <v>46</v>
      </c>
      <c r="O25" s="97">
        <f>N25/11</f>
        <v>4.181818181818182</v>
      </c>
      <c r="P25" s="97">
        <f>O25+M25+K25</f>
        <v>12.181818181818182</v>
      </c>
      <c r="Q25" s="97">
        <f>2+3.5+7</f>
        <v>12.5</v>
      </c>
      <c r="R25" s="97">
        <f>Q25*13/18</f>
        <v>9.027777777777779</v>
      </c>
      <c r="S25" s="98">
        <f>SUM(AD25:BZ25)</f>
        <v>16</v>
      </c>
      <c r="T25" s="99">
        <f>S25/T$1*100</f>
        <v>16.3265306122449</v>
      </c>
      <c r="U25" s="119">
        <f>(G25+I25+P25+R25)/4</f>
        <v>7.557662147793727</v>
      </c>
      <c r="V25" s="100">
        <f>U25*10</f>
        <v>75.57662147793727</v>
      </c>
      <c r="W25" s="101">
        <v>60</v>
      </c>
      <c r="X25" s="101">
        <v>25</v>
      </c>
      <c r="Y25" s="102" t="str">
        <f>IF(T25&gt;25,"RF",IF(U25&gt;5.9,"A","EE"))</f>
        <v>A</v>
      </c>
      <c r="Z25" s="103"/>
      <c r="AA25" s="102" t="str">
        <f>IF(Y25="A","A",IF(Y25="RF",Y25,IF(Y25="EE",IF(Z25="",Y25,IF(Z25&gt;5.9,"A","RNEE")))))</f>
        <v>A</v>
      </c>
      <c r="AB25" s="120">
        <f>IF(Z25="",U25,Z25)</f>
        <v>7.557662147793727</v>
      </c>
      <c r="AC25"/>
      <c r="AD25" s="89"/>
      <c r="AE25" s="89"/>
      <c r="AF25" s="89"/>
      <c r="AG25" s="89"/>
      <c r="AH25" s="89"/>
      <c r="AI25" s="89"/>
      <c r="AJ25" s="89"/>
      <c r="AK25" s="89"/>
      <c r="AL25" s="89"/>
      <c r="AM25" s="89"/>
      <c r="AN25" s="90">
        <v>2</v>
      </c>
      <c r="AO25" s="89"/>
      <c r="AP25" s="90">
        <v>2</v>
      </c>
      <c r="AQ25" s="89"/>
      <c r="AR25" s="89"/>
      <c r="AS25" s="89"/>
      <c r="AT25" s="89"/>
      <c r="AU25" s="90">
        <v>2</v>
      </c>
      <c r="AV25" s="90">
        <v>2</v>
      </c>
      <c r="AW25" s="90">
        <v>2</v>
      </c>
      <c r="AX25" s="90">
        <v>2</v>
      </c>
      <c r="AY25" s="90">
        <v>2</v>
      </c>
      <c r="AZ25" s="90">
        <v>2</v>
      </c>
      <c r="BA25" s="89"/>
      <c r="BB25" s="89"/>
      <c r="BC25" s="89"/>
      <c r="BD25" s="89"/>
      <c r="BE25" s="89"/>
      <c r="BF25" s="89"/>
      <c r="BG25" s="89"/>
      <c r="BH25" s="89"/>
      <c r="BI25" s="89"/>
      <c r="BJ25" s="89"/>
      <c r="BK25" s="89"/>
      <c r="BL25" s="89"/>
      <c r="BM25" s="89"/>
      <c r="BN25" s="89"/>
      <c r="BO25" s="89"/>
      <c r="BP25" s="89"/>
      <c r="BQ25" s="89"/>
      <c r="BR25" s="89"/>
      <c r="BS25" s="89"/>
      <c r="BT25" s="89"/>
      <c r="BU25" s="89"/>
      <c r="BV25" s="89"/>
      <c r="BW25" s="91"/>
      <c r="BX25" s="91"/>
      <c r="BY25" s="91"/>
      <c r="BZ25" s="91"/>
      <c r="CA25" s="92" t="s">
        <v>69</v>
      </c>
    </row>
    <row r="26" spans="1:79" s="93" customFormat="1" ht="12.75">
      <c r="A26"/>
      <c r="B26" s="77">
        <v>23</v>
      </c>
      <c r="C26" s="78" t="s">
        <v>125</v>
      </c>
      <c r="D26" s="79" t="s">
        <v>126</v>
      </c>
      <c r="E26" s="79" t="s">
        <v>64</v>
      </c>
      <c r="F26" s="80">
        <v>8</v>
      </c>
      <c r="G26" s="80">
        <f>F26/1.5</f>
        <v>5.333333333333333</v>
      </c>
      <c r="H26" s="80"/>
      <c r="I26" s="80">
        <f>0.5*H26/1.9</f>
        <v>0</v>
      </c>
      <c r="J26" s="80">
        <v>0</v>
      </c>
      <c r="K26" s="80">
        <f>J26/10*K$1</f>
        <v>0</v>
      </c>
      <c r="L26" s="80"/>
      <c r="M26" s="80">
        <f>L26/40*M$1</f>
        <v>0</v>
      </c>
      <c r="N26" s="80"/>
      <c r="O26" s="80">
        <f>N26/11</f>
        <v>0</v>
      </c>
      <c r="P26" s="80">
        <f>O26+M26+K26</f>
        <v>0</v>
      </c>
      <c r="Q26" s="80"/>
      <c r="R26" s="80">
        <f>Q26*13/18</f>
        <v>0</v>
      </c>
      <c r="S26" s="81">
        <f>SUM(AD26:BZ26)</f>
        <v>72</v>
      </c>
      <c r="T26" s="82">
        <f>S26/T$1*100</f>
        <v>73.46938775510205</v>
      </c>
      <c r="U26" s="117">
        <f>(G26+I26+P26+R26)/4</f>
        <v>1.3333333333333333</v>
      </c>
      <c r="V26" s="83">
        <f>U26*10</f>
        <v>13.333333333333332</v>
      </c>
      <c r="W26" s="84">
        <v>60</v>
      </c>
      <c r="X26" s="84">
        <v>25</v>
      </c>
      <c r="Y26" s="86" t="str">
        <f>IF(T26&gt;25,"RF",IF(U26&gt;5.9,"A","EE"))</f>
        <v>RF</v>
      </c>
      <c r="Z26" s="87"/>
      <c r="AA26" s="86" t="str">
        <f>IF(Y26="A","A",IF(Y26="RF",Y26,IF(Y26="EE",IF(Z26="",Y26,IF(Z26&gt;5.9,"A","RNEE")))))</f>
        <v>RF</v>
      </c>
      <c r="AB26" s="118">
        <f>IF(Z26="",U26,Z26)</f>
        <v>1.3333333333333333</v>
      </c>
      <c r="AC26"/>
      <c r="AD26" s="90">
        <v>2</v>
      </c>
      <c r="AE26" s="89"/>
      <c r="AF26" s="90">
        <v>2</v>
      </c>
      <c r="AG26" s="89"/>
      <c r="AH26" s="89"/>
      <c r="AI26" s="89"/>
      <c r="AJ26" s="89"/>
      <c r="AK26" s="90">
        <v>2</v>
      </c>
      <c r="AL26" s="89"/>
      <c r="AM26" s="90">
        <v>2</v>
      </c>
      <c r="AN26" s="90">
        <v>2</v>
      </c>
      <c r="AO26" s="89"/>
      <c r="AP26" s="89"/>
      <c r="AQ26" s="89"/>
      <c r="AR26" s="89"/>
      <c r="AS26" s="89"/>
      <c r="AT26" s="89"/>
      <c r="AU26" s="90">
        <v>2</v>
      </c>
      <c r="AV26" s="90">
        <v>2</v>
      </c>
      <c r="AW26" s="90">
        <v>2</v>
      </c>
      <c r="AX26" s="90">
        <v>2</v>
      </c>
      <c r="AY26" s="90">
        <v>2</v>
      </c>
      <c r="AZ26" s="90">
        <v>2</v>
      </c>
      <c r="BA26" s="90">
        <v>2</v>
      </c>
      <c r="BB26" s="90">
        <v>2</v>
      </c>
      <c r="BC26" s="90">
        <v>2</v>
      </c>
      <c r="BD26" s="90">
        <v>2</v>
      </c>
      <c r="BE26" s="90">
        <v>2</v>
      </c>
      <c r="BF26" s="90">
        <v>2</v>
      </c>
      <c r="BG26" s="90">
        <v>2</v>
      </c>
      <c r="BH26" s="90">
        <v>2</v>
      </c>
      <c r="BI26" s="90">
        <v>2</v>
      </c>
      <c r="BJ26" s="90">
        <v>2</v>
      </c>
      <c r="BK26" s="90">
        <v>2</v>
      </c>
      <c r="BL26" s="90">
        <v>2</v>
      </c>
      <c r="BM26" s="90">
        <v>2</v>
      </c>
      <c r="BN26" s="90">
        <v>2</v>
      </c>
      <c r="BO26" s="90">
        <v>2</v>
      </c>
      <c r="BP26" s="90">
        <v>2</v>
      </c>
      <c r="BQ26" s="90">
        <v>2</v>
      </c>
      <c r="BR26" s="90">
        <v>2</v>
      </c>
      <c r="BS26" s="89"/>
      <c r="BT26" s="90">
        <v>2</v>
      </c>
      <c r="BU26" s="90">
        <v>2</v>
      </c>
      <c r="BV26" s="90">
        <v>2</v>
      </c>
      <c r="BW26" s="90">
        <v>2</v>
      </c>
      <c r="BX26" s="90">
        <v>2</v>
      </c>
      <c r="BY26" s="90">
        <v>2</v>
      </c>
      <c r="BZ26" s="90">
        <v>2</v>
      </c>
      <c r="CA26" s="92" t="s">
        <v>127</v>
      </c>
    </row>
    <row r="27" spans="1:79" s="93" customFormat="1" ht="12.75">
      <c r="A27"/>
      <c r="B27" s="105">
        <v>24</v>
      </c>
      <c r="C27" s="106" t="s">
        <v>128</v>
      </c>
      <c r="D27" s="107" t="s">
        <v>129</v>
      </c>
      <c r="E27" s="107" t="s">
        <v>64</v>
      </c>
      <c r="F27" s="108">
        <v>11.5</v>
      </c>
      <c r="G27" s="108">
        <f>F27/1.5</f>
        <v>7.666666666666667</v>
      </c>
      <c r="H27" s="108">
        <v>9.3</v>
      </c>
      <c r="I27" s="108">
        <f>0.5*H27/1.9</f>
        <v>2.447368421052632</v>
      </c>
      <c r="J27" s="108">
        <v>10</v>
      </c>
      <c r="K27" s="108">
        <f>J27/10*K$1</f>
        <v>2</v>
      </c>
      <c r="L27" s="108">
        <v>40</v>
      </c>
      <c r="M27" s="108">
        <f>L27/40*M$1</f>
        <v>6</v>
      </c>
      <c r="N27" s="108">
        <f>25+16+3</f>
        <v>44</v>
      </c>
      <c r="O27" s="108">
        <f>N27/11</f>
        <v>4</v>
      </c>
      <c r="P27" s="108">
        <f>O27+M27+K27</f>
        <v>12</v>
      </c>
      <c r="Q27" s="108">
        <f>9+4.8+3</f>
        <v>16.8</v>
      </c>
      <c r="R27" s="108">
        <f>Q27*13/18</f>
        <v>12.133333333333333</v>
      </c>
      <c r="S27" s="109">
        <f>SUM(AD27:BZ27)</f>
        <v>6</v>
      </c>
      <c r="T27" s="110">
        <f>S27/T$1*100</f>
        <v>6.122448979591836</v>
      </c>
      <c r="U27" s="111">
        <f>(G27+I27+P27+R27)/4</f>
        <v>8.561842105263157</v>
      </c>
      <c r="V27" s="112">
        <f>U27*10</f>
        <v>85.61842105263156</v>
      </c>
      <c r="W27" s="113">
        <v>60</v>
      </c>
      <c r="X27" s="113">
        <v>25</v>
      </c>
      <c r="Y27" s="114" t="str">
        <f>IF(T27&gt;25,"RF",IF(U27&gt;5.9,"A","EE"))</f>
        <v>A</v>
      </c>
      <c r="Z27" s="115"/>
      <c r="AA27" s="114" t="str">
        <f>IF(Y27="A","A",IF(Y27="RF",Y27,IF(Y27="EE",IF(Z27="",Y27,IF(Z27&gt;5.9,"A","RNEE")))))</f>
        <v>A</v>
      </c>
      <c r="AB27" s="116">
        <f>IF(Z27="",U27,Z27)</f>
        <v>8.561842105263157</v>
      </c>
      <c r="AC27"/>
      <c r="AD27" s="90">
        <v>2</v>
      </c>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90">
        <v>2</v>
      </c>
      <c r="BD27" s="89"/>
      <c r="BE27" s="89"/>
      <c r="BF27" s="89"/>
      <c r="BG27" s="89"/>
      <c r="BH27" s="89"/>
      <c r="BI27" s="89"/>
      <c r="BJ27" s="89"/>
      <c r="BK27" s="89"/>
      <c r="BL27" s="89"/>
      <c r="BM27" s="89"/>
      <c r="BN27" s="90">
        <v>2</v>
      </c>
      <c r="BO27" s="89"/>
      <c r="BP27" s="89"/>
      <c r="BQ27" s="89"/>
      <c r="BR27" s="89"/>
      <c r="BS27" s="89"/>
      <c r="BT27" s="89"/>
      <c r="BU27" s="89"/>
      <c r="BV27" s="89"/>
      <c r="BW27" s="91"/>
      <c r="BX27" s="91"/>
      <c r="BY27" s="91"/>
      <c r="BZ27" s="91"/>
      <c r="CA27" s="92" t="s">
        <v>65</v>
      </c>
    </row>
    <row r="28" spans="1:79" s="93" customFormat="1" ht="12.75">
      <c r="A28"/>
      <c r="B28" s="77">
        <v>25</v>
      </c>
      <c r="C28" s="78" t="s">
        <v>130</v>
      </c>
      <c r="D28" s="79" t="s">
        <v>131</v>
      </c>
      <c r="E28" s="79" t="s">
        <v>101</v>
      </c>
      <c r="F28" s="80">
        <v>15</v>
      </c>
      <c r="G28" s="80">
        <f>F28/1.5</f>
        <v>10</v>
      </c>
      <c r="H28" s="80">
        <v>11.5</v>
      </c>
      <c r="I28" s="80">
        <f>0.5*H28/1.9</f>
        <v>3.0263157894736845</v>
      </c>
      <c r="J28" s="80">
        <v>10</v>
      </c>
      <c r="K28" s="80">
        <f>J28/10*K$1</f>
        <v>2</v>
      </c>
      <c r="L28" s="80">
        <v>36</v>
      </c>
      <c r="M28" s="80">
        <f>L28/40*M$1</f>
        <v>5.4</v>
      </c>
      <c r="N28" s="80">
        <f>23+16</f>
        <v>39</v>
      </c>
      <c r="O28" s="80">
        <f>N28/11</f>
        <v>3.5454545454545454</v>
      </c>
      <c r="P28" s="80">
        <f>O28+M28+K28</f>
        <v>10.945454545454545</v>
      </c>
      <c r="Q28" s="80">
        <f>8.5+5</f>
        <v>13.5</v>
      </c>
      <c r="R28" s="80">
        <f>Q28*13/18</f>
        <v>9.75</v>
      </c>
      <c r="S28" s="81">
        <f>SUM(AD28:BZ28)</f>
        <v>18</v>
      </c>
      <c r="T28" s="82">
        <f>S28/T$1*100</f>
        <v>18.367346938775512</v>
      </c>
      <c r="U28" s="117">
        <f>(G28+I28+P28+R28)/4</f>
        <v>8.430442583732058</v>
      </c>
      <c r="V28" s="83">
        <f>U28*10</f>
        <v>84.30442583732058</v>
      </c>
      <c r="W28" s="84">
        <v>60</v>
      </c>
      <c r="X28" s="84">
        <v>25</v>
      </c>
      <c r="Y28" s="86" t="str">
        <f>IF(T28&gt;25,"RF",IF(U28&gt;5.9,"A","EE"))</f>
        <v>A</v>
      </c>
      <c r="Z28" s="87"/>
      <c r="AA28" s="86" t="str">
        <f>IF(Y28="A","A",IF(Y28="RF",Y28,IF(Y28="EE",IF(Z28="",Y28,IF(Z28&gt;5.9,"A","RNEE")))))</f>
        <v>A</v>
      </c>
      <c r="AB28" s="118">
        <f>IF(Z28="",U28,Z28)</f>
        <v>8.430442583732058</v>
      </c>
      <c r="AC28"/>
      <c r="AD28" s="90">
        <v>2</v>
      </c>
      <c r="AE28" s="89"/>
      <c r="AF28" s="90">
        <v>2</v>
      </c>
      <c r="AG28" s="89"/>
      <c r="AH28" s="89"/>
      <c r="AI28" s="89"/>
      <c r="AJ28" s="89"/>
      <c r="AK28" s="89"/>
      <c r="AL28" s="90">
        <v>2</v>
      </c>
      <c r="AM28" s="89"/>
      <c r="AN28" s="89"/>
      <c r="AO28" s="89"/>
      <c r="AP28" s="89"/>
      <c r="AQ28" s="90">
        <v>2</v>
      </c>
      <c r="AR28" s="90">
        <v>2</v>
      </c>
      <c r="AS28" s="89"/>
      <c r="AT28" s="89"/>
      <c r="AU28" s="89"/>
      <c r="AV28" s="89"/>
      <c r="AW28" s="89"/>
      <c r="AX28" s="89"/>
      <c r="AY28" s="89"/>
      <c r="AZ28" s="90">
        <v>2</v>
      </c>
      <c r="BA28" s="89"/>
      <c r="BB28" s="89"/>
      <c r="BC28" s="89"/>
      <c r="BD28" s="89"/>
      <c r="BE28" s="89"/>
      <c r="BF28" s="89"/>
      <c r="BG28" s="89"/>
      <c r="BH28" s="89"/>
      <c r="BI28" s="89"/>
      <c r="BJ28" s="89"/>
      <c r="BK28" s="89"/>
      <c r="BL28" s="89"/>
      <c r="BM28" s="89"/>
      <c r="BN28" s="89"/>
      <c r="BO28" s="89"/>
      <c r="BP28" s="89"/>
      <c r="BQ28" s="90">
        <v>2</v>
      </c>
      <c r="BR28" s="90">
        <v>2</v>
      </c>
      <c r="BS28" s="89"/>
      <c r="BT28" s="89"/>
      <c r="BU28" s="89"/>
      <c r="BV28" s="89"/>
      <c r="BW28" s="91"/>
      <c r="BX28" s="90">
        <v>2</v>
      </c>
      <c r="BY28" s="91"/>
      <c r="BZ28" s="91"/>
      <c r="CA28" s="92" t="s">
        <v>69</v>
      </c>
    </row>
    <row r="29" spans="1:79" s="93" customFormat="1" ht="12.75">
      <c r="A29"/>
      <c r="B29" s="94">
        <v>26</v>
      </c>
      <c r="C29" s="95" t="s">
        <v>132</v>
      </c>
      <c r="D29" s="96" t="s">
        <v>133</v>
      </c>
      <c r="E29" s="96" t="s">
        <v>64</v>
      </c>
      <c r="F29" s="97">
        <v>11.5</v>
      </c>
      <c r="G29" s="97">
        <f>F29/1.5</f>
        <v>7.666666666666667</v>
      </c>
      <c r="H29" s="97">
        <v>12</v>
      </c>
      <c r="I29" s="97">
        <f>0.5*H29/1.9</f>
        <v>3.1578947368421053</v>
      </c>
      <c r="J29" s="97">
        <v>10</v>
      </c>
      <c r="K29" s="97">
        <f>J29/10*K$1</f>
        <v>2</v>
      </c>
      <c r="L29" s="97">
        <v>34</v>
      </c>
      <c r="M29" s="97">
        <f>L29/40*M$1</f>
        <v>5.1</v>
      </c>
      <c r="N29" s="97">
        <v>29</v>
      </c>
      <c r="O29" s="97">
        <f>N29/11</f>
        <v>2.6363636363636362</v>
      </c>
      <c r="P29" s="97">
        <f>O29+M29+K29</f>
        <v>9.736363636363636</v>
      </c>
      <c r="Q29" s="97">
        <v>11</v>
      </c>
      <c r="R29" s="97">
        <f>Q29*13/18</f>
        <v>7.944444444444445</v>
      </c>
      <c r="S29" s="98">
        <f>SUM(AD29:BZ29)</f>
        <v>6</v>
      </c>
      <c r="T29" s="99">
        <f>S29/T$1*100</f>
        <v>6.122448979591836</v>
      </c>
      <c r="U29" s="119">
        <f>(G29+I29+P29+R29)/4</f>
        <v>7.126342371079213</v>
      </c>
      <c r="V29" s="100">
        <f>U29*10</f>
        <v>71.26342371079213</v>
      </c>
      <c r="W29" s="101">
        <v>60</v>
      </c>
      <c r="X29" s="101">
        <v>25</v>
      </c>
      <c r="Y29" s="102" t="str">
        <f>IF(T29&gt;25,"RF",IF(U29&gt;5.9,"A","EE"))</f>
        <v>A</v>
      </c>
      <c r="Z29" s="103"/>
      <c r="AA29" s="102" t="str">
        <f>IF(Y29="A","A",IF(Y29="RF",Y29,IF(Y29="EE",IF(Z29="",Y29,IF(Z29&gt;5.9,"A","RNEE")))))</f>
        <v>A</v>
      </c>
      <c r="AB29" s="120">
        <f>IF(Z29="",U29,Z29)</f>
        <v>7.126342371079213</v>
      </c>
      <c r="AC29"/>
      <c r="AD29" s="89"/>
      <c r="AE29" s="89"/>
      <c r="AF29" s="89"/>
      <c r="AG29" s="89"/>
      <c r="AH29" s="89"/>
      <c r="AI29" s="89"/>
      <c r="AJ29" s="89"/>
      <c r="AK29" s="89"/>
      <c r="AL29" s="89"/>
      <c r="AM29" s="89"/>
      <c r="AN29" s="89"/>
      <c r="AO29" s="89"/>
      <c r="AP29" s="89"/>
      <c r="AQ29" s="89"/>
      <c r="AR29" s="89"/>
      <c r="AS29" s="89"/>
      <c r="AT29" s="90">
        <v>2</v>
      </c>
      <c r="AU29" s="89"/>
      <c r="AV29" s="89"/>
      <c r="AW29" s="90">
        <v>2</v>
      </c>
      <c r="AX29" s="89"/>
      <c r="AY29" s="89"/>
      <c r="AZ29" s="89"/>
      <c r="BA29" s="89"/>
      <c r="BB29" s="89"/>
      <c r="BC29" s="89"/>
      <c r="BD29" s="89"/>
      <c r="BE29" s="89"/>
      <c r="BF29" s="89"/>
      <c r="BG29" s="89"/>
      <c r="BH29" s="89"/>
      <c r="BI29" s="89"/>
      <c r="BJ29" s="90">
        <v>2</v>
      </c>
      <c r="BK29" s="89"/>
      <c r="BL29" s="89"/>
      <c r="BM29" s="89"/>
      <c r="BN29" s="89"/>
      <c r="BO29" s="89"/>
      <c r="BP29" s="89"/>
      <c r="BQ29" s="89"/>
      <c r="BR29" s="89"/>
      <c r="BS29" s="89"/>
      <c r="BT29" s="89"/>
      <c r="BU29" s="89"/>
      <c r="BV29" s="89"/>
      <c r="BW29" s="91"/>
      <c r="BX29" s="91"/>
      <c r="BY29" s="91"/>
      <c r="BZ29" s="91"/>
      <c r="CA29" s="92" t="s">
        <v>65</v>
      </c>
    </row>
    <row r="30" spans="1:79" s="125" customFormat="1" ht="12.75">
      <c r="A30" s="121"/>
      <c r="B30" s="77">
        <v>27</v>
      </c>
      <c r="C30" s="78" t="s">
        <v>134</v>
      </c>
      <c r="D30" s="79" t="s">
        <v>135</v>
      </c>
      <c r="E30" s="79" t="s">
        <v>136</v>
      </c>
      <c r="F30" s="80">
        <v>2.2</v>
      </c>
      <c r="G30" s="80">
        <f>F30/1.5</f>
        <v>1.4666666666666668</v>
      </c>
      <c r="H30" s="80"/>
      <c r="I30" s="80">
        <f>0.5*H30/1.9</f>
        <v>0</v>
      </c>
      <c r="J30" s="80">
        <v>0</v>
      </c>
      <c r="K30" s="80">
        <f>J30/10*K$1</f>
        <v>0</v>
      </c>
      <c r="L30" s="80"/>
      <c r="M30" s="80">
        <f>L30/40*M$1</f>
        <v>0</v>
      </c>
      <c r="N30" s="80"/>
      <c r="O30" s="80">
        <f>N30/11</f>
        <v>0</v>
      </c>
      <c r="P30" s="80">
        <f>O30+M30+K30</f>
        <v>0</v>
      </c>
      <c r="Q30" s="80"/>
      <c r="R30" s="80">
        <f>Q30*13/18</f>
        <v>0</v>
      </c>
      <c r="S30" s="81">
        <f>SUM(AD30:BZ30)</f>
        <v>62</v>
      </c>
      <c r="T30" s="82">
        <f>S30/T$1*100</f>
        <v>63.26530612244898</v>
      </c>
      <c r="U30" s="117">
        <f>(G30+I30+P30+R30)/4</f>
        <v>0.3666666666666667</v>
      </c>
      <c r="V30" s="83">
        <f>U30*10</f>
        <v>3.666666666666667</v>
      </c>
      <c r="W30" s="84">
        <v>60</v>
      </c>
      <c r="X30" s="84">
        <v>25</v>
      </c>
      <c r="Y30" s="86" t="str">
        <f>IF(T30&gt;25,"RF",IF(U30&gt;5.9,"A","EE"))</f>
        <v>RF</v>
      </c>
      <c r="Z30" s="87"/>
      <c r="AA30" s="86" t="str">
        <f>IF(Y30="A","A",IF(Y30="RF",Y30,IF(Y30="EE",IF(Z30="",Y30,IF(Z30&gt;5.9,"A","RNEE")))))</f>
        <v>RF</v>
      </c>
      <c r="AB30" s="118">
        <f>IF(Z30="",U30,Z30)</f>
        <v>0.3666666666666667</v>
      </c>
      <c r="AC30" s="121"/>
      <c r="AD30" s="123">
        <v>2</v>
      </c>
      <c r="AE30" s="122"/>
      <c r="AF30" s="123">
        <v>2</v>
      </c>
      <c r="AG30" s="123">
        <v>2</v>
      </c>
      <c r="AH30" s="122"/>
      <c r="AI30" s="122"/>
      <c r="AJ30" s="122"/>
      <c r="AK30" s="122"/>
      <c r="AL30" s="123">
        <v>2</v>
      </c>
      <c r="AM30" s="122"/>
      <c r="AN30" s="122"/>
      <c r="AO30" s="123">
        <v>2</v>
      </c>
      <c r="AP30" s="122"/>
      <c r="AQ30" s="122"/>
      <c r="AR30" s="123">
        <v>2</v>
      </c>
      <c r="AS30" s="122"/>
      <c r="AT30" s="122"/>
      <c r="AU30" s="122"/>
      <c r="AV30" s="122"/>
      <c r="AW30" s="122"/>
      <c r="AX30" s="123">
        <v>2</v>
      </c>
      <c r="AY30" s="123">
        <v>2</v>
      </c>
      <c r="AZ30" s="123">
        <v>2</v>
      </c>
      <c r="BA30" s="122"/>
      <c r="BB30" s="122"/>
      <c r="BC30" s="122"/>
      <c r="BD30" s="122"/>
      <c r="BE30" s="123">
        <v>2</v>
      </c>
      <c r="BF30" s="123">
        <v>2</v>
      </c>
      <c r="BG30" s="123">
        <v>2</v>
      </c>
      <c r="BH30" s="123">
        <v>2</v>
      </c>
      <c r="BI30" s="123">
        <v>2</v>
      </c>
      <c r="BJ30" s="123">
        <v>2</v>
      </c>
      <c r="BK30" s="123">
        <v>2</v>
      </c>
      <c r="BL30" s="123">
        <v>2</v>
      </c>
      <c r="BM30" s="123">
        <v>2</v>
      </c>
      <c r="BN30" s="123">
        <v>2</v>
      </c>
      <c r="BO30" s="123">
        <v>2</v>
      </c>
      <c r="BP30" s="123">
        <v>2</v>
      </c>
      <c r="BQ30" s="123">
        <v>2</v>
      </c>
      <c r="BR30" s="123">
        <v>2</v>
      </c>
      <c r="BS30" s="123">
        <v>2</v>
      </c>
      <c r="BT30" s="123">
        <v>2</v>
      </c>
      <c r="BU30" s="123">
        <v>2</v>
      </c>
      <c r="BV30" s="123">
        <v>2</v>
      </c>
      <c r="BW30" s="123">
        <v>2</v>
      </c>
      <c r="BX30" s="123">
        <v>2</v>
      </c>
      <c r="BY30" s="123">
        <v>2</v>
      </c>
      <c r="BZ30" s="123">
        <v>2</v>
      </c>
      <c r="CA30" s="124" t="s">
        <v>137</v>
      </c>
    </row>
    <row r="31" spans="1:79" s="93" customFormat="1" ht="12.75">
      <c r="A31"/>
      <c r="B31" s="105">
        <v>28</v>
      </c>
      <c r="C31" s="106" t="s">
        <v>138</v>
      </c>
      <c r="D31" s="107" t="s">
        <v>139</v>
      </c>
      <c r="E31" s="107" t="s">
        <v>140</v>
      </c>
      <c r="F31" s="108"/>
      <c r="G31" s="108">
        <f>F31/1.5</f>
        <v>0</v>
      </c>
      <c r="H31" s="108"/>
      <c r="I31" s="108">
        <f>0.5*H31/1.9</f>
        <v>0</v>
      </c>
      <c r="J31" s="108">
        <v>0</v>
      </c>
      <c r="K31" s="108">
        <f>J31/10*K$1</f>
        <v>0</v>
      </c>
      <c r="L31" s="108"/>
      <c r="M31" s="108">
        <f>L31/40*M$1</f>
        <v>0</v>
      </c>
      <c r="N31" s="108"/>
      <c r="O31" s="108">
        <f>N31/11</f>
        <v>0</v>
      </c>
      <c r="P31" s="108">
        <f>O31+M31+K31</f>
        <v>0</v>
      </c>
      <c r="Q31" s="108"/>
      <c r="R31" s="108">
        <f>Q31*13/18</f>
        <v>0</v>
      </c>
      <c r="S31" s="109">
        <f>SUM(AD31:BZ31)</f>
        <v>68</v>
      </c>
      <c r="T31" s="110">
        <f>S31/T$1*100</f>
        <v>69.38775510204081</v>
      </c>
      <c r="U31" s="111">
        <f>(G31+I31+P31+R31)/4</f>
        <v>0</v>
      </c>
      <c r="V31" s="112">
        <f>U31*10</f>
        <v>0</v>
      </c>
      <c r="W31" s="113">
        <v>60</v>
      </c>
      <c r="X31" s="113">
        <v>25</v>
      </c>
      <c r="Y31" s="114" t="str">
        <f>IF(T31&gt;25,"RF",IF(U31&gt;5.9,"A","EE"))</f>
        <v>RF</v>
      </c>
      <c r="Z31" s="115"/>
      <c r="AA31" s="114" t="str">
        <f>IF(Y31="A","A",IF(Y31="RF",Y31,IF(Y31="EE",IF(Z31="",Y31,IF(Z31&gt;5.9,"A","RNEE")))))</f>
        <v>RF</v>
      </c>
      <c r="AB31" s="116">
        <f>IF(Z31="",U31,Z31)</f>
        <v>0</v>
      </c>
      <c r="AC31"/>
      <c r="AD31" s="90">
        <v>2</v>
      </c>
      <c r="AE31" s="90">
        <v>2</v>
      </c>
      <c r="AF31" s="89"/>
      <c r="AG31" s="89"/>
      <c r="AH31" s="122"/>
      <c r="AI31" s="90">
        <v>2</v>
      </c>
      <c r="AJ31" s="89"/>
      <c r="AK31" s="90">
        <v>2</v>
      </c>
      <c r="AL31" s="89"/>
      <c r="AM31" s="90">
        <v>2</v>
      </c>
      <c r="AN31" s="90">
        <v>2</v>
      </c>
      <c r="AO31" s="90">
        <v>2</v>
      </c>
      <c r="AP31" s="90">
        <v>2</v>
      </c>
      <c r="AQ31" s="90">
        <v>2</v>
      </c>
      <c r="AR31" s="90">
        <v>2</v>
      </c>
      <c r="AS31" s="89"/>
      <c r="AT31" s="89"/>
      <c r="AU31" s="90">
        <v>2</v>
      </c>
      <c r="AV31" s="89"/>
      <c r="AW31" s="89"/>
      <c r="AX31" s="90">
        <v>2</v>
      </c>
      <c r="AY31" s="89"/>
      <c r="AZ31" s="90">
        <v>2</v>
      </c>
      <c r="BA31" s="90">
        <v>2</v>
      </c>
      <c r="BB31" s="89"/>
      <c r="BC31" s="89"/>
      <c r="BD31" s="89"/>
      <c r="BE31" s="90">
        <v>2</v>
      </c>
      <c r="BF31" s="89"/>
      <c r="BG31" s="90">
        <v>2</v>
      </c>
      <c r="BH31" s="90">
        <v>2</v>
      </c>
      <c r="BI31" s="90">
        <v>2</v>
      </c>
      <c r="BJ31" s="90">
        <v>2</v>
      </c>
      <c r="BK31" s="90">
        <v>2</v>
      </c>
      <c r="BL31" s="90">
        <v>2</v>
      </c>
      <c r="BM31" s="89"/>
      <c r="BN31" s="90">
        <v>2</v>
      </c>
      <c r="BO31" s="90">
        <v>2</v>
      </c>
      <c r="BP31" s="90">
        <v>2</v>
      </c>
      <c r="BQ31" s="90">
        <v>2</v>
      </c>
      <c r="BR31" s="90">
        <v>2</v>
      </c>
      <c r="BS31" s="90">
        <v>2</v>
      </c>
      <c r="BT31" s="90">
        <v>2</v>
      </c>
      <c r="BU31" s="90">
        <v>2</v>
      </c>
      <c r="BV31" s="90">
        <v>2</v>
      </c>
      <c r="BW31" s="90">
        <v>2</v>
      </c>
      <c r="BX31" s="90">
        <v>2</v>
      </c>
      <c r="BY31" s="90">
        <v>2</v>
      </c>
      <c r="BZ31" s="90">
        <v>2</v>
      </c>
      <c r="CA31" s="92" t="s">
        <v>141</v>
      </c>
    </row>
    <row r="32" spans="1:79" s="93" customFormat="1" ht="12.75">
      <c r="A32"/>
      <c r="B32" s="77">
        <v>29</v>
      </c>
      <c r="C32" s="78" t="s">
        <v>142</v>
      </c>
      <c r="D32" s="79" t="s">
        <v>143</v>
      </c>
      <c r="E32" s="79" t="s">
        <v>64</v>
      </c>
      <c r="F32" s="80">
        <v>5.8</v>
      </c>
      <c r="G32" s="80">
        <f>F32/1.5</f>
        <v>3.8666666666666667</v>
      </c>
      <c r="H32" s="80">
        <v>2</v>
      </c>
      <c r="I32" s="80">
        <f>0.5*H32/1.9</f>
        <v>0.5263157894736842</v>
      </c>
      <c r="J32" s="80">
        <v>0</v>
      </c>
      <c r="K32" s="80">
        <f>J32/10*K$1</f>
        <v>0</v>
      </c>
      <c r="L32" s="80">
        <v>13</v>
      </c>
      <c r="M32" s="80">
        <f>L32/40*M$1</f>
        <v>1.9500000000000002</v>
      </c>
      <c r="N32" s="80">
        <v>6.5</v>
      </c>
      <c r="O32" s="80">
        <f>N32/11</f>
        <v>0.5909090909090909</v>
      </c>
      <c r="P32" s="80">
        <f>O32+M32+K32</f>
        <v>2.540909090909091</v>
      </c>
      <c r="Q32" s="80">
        <v>0</v>
      </c>
      <c r="R32" s="80">
        <f>Q32*13/18</f>
        <v>0</v>
      </c>
      <c r="S32" s="81">
        <f>SUM(AD32:BZ32)</f>
        <v>10</v>
      </c>
      <c r="T32" s="82">
        <f>S32/T$1*100</f>
        <v>10.204081632653061</v>
      </c>
      <c r="U32" s="117">
        <f>(G32+I32+P32+R32)/4</f>
        <v>1.7334728867623606</v>
      </c>
      <c r="V32" s="83">
        <f>U32*10</f>
        <v>17.334728867623607</v>
      </c>
      <c r="W32" s="84">
        <v>60</v>
      </c>
      <c r="X32" s="84">
        <v>25</v>
      </c>
      <c r="Y32" s="86" t="str">
        <f>IF(T32&gt;25,"RF",IF(U32&gt;5.9,"A","EE"))</f>
        <v>EE</v>
      </c>
      <c r="Z32" s="87"/>
      <c r="AA32" s="86" t="str">
        <f>IF(Y32="A","A",IF(Y32="RF",Y32,IF(Y32="EE",IF(Z32="",Y32,IF(Z32&gt;5.9,"A","RNEE")))))</f>
        <v>EE</v>
      </c>
      <c r="AB32" s="118">
        <f>IF(Z32="",U32,Z32)</f>
        <v>1.7334728867623606</v>
      </c>
      <c r="AC32"/>
      <c r="AD32" s="89"/>
      <c r="AE32" s="89"/>
      <c r="AF32" s="89"/>
      <c r="AG32" s="89"/>
      <c r="AH32" s="89"/>
      <c r="AI32" s="89"/>
      <c r="AJ32" s="89"/>
      <c r="AK32" s="89"/>
      <c r="AL32" s="89"/>
      <c r="AM32" s="89"/>
      <c r="AN32" s="89"/>
      <c r="AO32" s="89"/>
      <c r="AP32" s="89"/>
      <c r="AQ32" s="89"/>
      <c r="AR32" s="89"/>
      <c r="AS32" s="89"/>
      <c r="AT32" s="90">
        <v>2</v>
      </c>
      <c r="AU32" s="89"/>
      <c r="AV32" s="89"/>
      <c r="AW32" s="89"/>
      <c r="AX32" s="89"/>
      <c r="AY32" s="89"/>
      <c r="AZ32" s="89"/>
      <c r="BA32" s="89"/>
      <c r="BB32" s="89"/>
      <c r="BC32" s="90">
        <v>2</v>
      </c>
      <c r="BD32" s="89"/>
      <c r="BE32" s="89"/>
      <c r="BF32" s="89"/>
      <c r="BG32" s="89"/>
      <c r="BH32" s="89"/>
      <c r="BI32" s="89"/>
      <c r="BJ32" s="89"/>
      <c r="BK32" s="89"/>
      <c r="BL32" s="90">
        <v>2</v>
      </c>
      <c r="BM32" s="90">
        <v>2</v>
      </c>
      <c r="BN32" s="89"/>
      <c r="BO32" s="89"/>
      <c r="BP32" s="89"/>
      <c r="BQ32" s="90">
        <v>2</v>
      </c>
      <c r="BR32" s="89"/>
      <c r="BS32" s="89"/>
      <c r="BT32" s="89"/>
      <c r="BU32" s="89"/>
      <c r="BV32" s="89"/>
      <c r="BW32" s="91"/>
      <c r="BX32" s="91"/>
      <c r="BY32" s="91"/>
      <c r="BZ32" s="91"/>
      <c r="CA32" s="92" t="s">
        <v>144</v>
      </c>
    </row>
    <row r="33" spans="1:79" s="93" customFormat="1" ht="12.75">
      <c r="A33"/>
      <c r="B33" s="94">
        <v>30</v>
      </c>
      <c r="C33" s="95" t="s">
        <v>145</v>
      </c>
      <c r="D33" s="96" t="s">
        <v>146</v>
      </c>
      <c r="E33" s="96" t="s">
        <v>64</v>
      </c>
      <c r="F33" s="97">
        <v>4.8</v>
      </c>
      <c r="G33" s="97">
        <f>F33/1.5</f>
        <v>3.1999999999999997</v>
      </c>
      <c r="H33" s="97">
        <v>0</v>
      </c>
      <c r="I33" s="97">
        <f>0.5*H33/1.9</f>
        <v>0</v>
      </c>
      <c r="J33" s="97">
        <v>0</v>
      </c>
      <c r="K33" s="97">
        <f>J33/10*K$1</f>
        <v>0</v>
      </c>
      <c r="L33" s="97">
        <v>3</v>
      </c>
      <c r="M33" s="97">
        <f>L33/40*M$1</f>
        <v>0.44999999999999996</v>
      </c>
      <c r="N33" s="97"/>
      <c r="O33" s="97">
        <f>N33/11</f>
        <v>0</v>
      </c>
      <c r="P33" s="97">
        <f>O33+M33+K33</f>
        <v>0.44999999999999996</v>
      </c>
      <c r="Q33" s="97"/>
      <c r="R33" s="97">
        <f>Q33*13/18</f>
        <v>0</v>
      </c>
      <c r="S33" s="98">
        <f>SUM(AD33:BZ33)</f>
        <v>18</v>
      </c>
      <c r="T33" s="99">
        <f>S33/T$1*100</f>
        <v>18.367346938775512</v>
      </c>
      <c r="U33" s="119">
        <f>(G33+I33+P33+R33)/4</f>
        <v>0.9124999999999999</v>
      </c>
      <c r="V33" s="100">
        <f>U33*10</f>
        <v>9.124999999999998</v>
      </c>
      <c r="W33" s="101">
        <v>60</v>
      </c>
      <c r="X33" s="101">
        <v>25</v>
      </c>
      <c r="Y33" s="102" t="str">
        <f>IF(T33&gt;25,"RF",IF(U33&gt;5.9,"A","EE"))</f>
        <v>EE</v>
      </c>
      <c r="Z33" s="103"/>
      <c r="AA33" s="102" t="str">
        <f>IF(Y33="A","A",IF(Y33="RF",Y33,IF(Y33="EE",IF(Z33="",Y33,IF(Z33&gt;5.9,"A","RNEE")))))</f>
        <v>EE</v>
      </c>
      <c r="AB33" s="120">
        <f>IF(Z33="",U33,Z33)</f>
        <v>0.9124999999999999</v>
      </c>
      <c r="AC33"/>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90">
        <v>2</v>
      </c>
      <c r="BL33" s="89"/>
      <c r="BM33" s="90">
        <v>2</v>
      </c>
      <c r="BN33" s="90">
        <v>2</v>
      </c>
      <c r="BO33" s="90">
        <v>2</v>
      </c>
      <c r="BP33" s="90">
        <v>2</v>
      </c>
      <c r="BQ33" s="90">
        <v>2</v>
      </c>
      <c r="BR33" s="89"/>
      <c r="BS33" s="89"/>
      <c r="BT33" s="89"/>
      <c r="BU33" s="90">
        <v>2</v>
      </c>
      <c r="BV33" s="89"/>
      <c r="BW33" s="91"/>
      <c r="BX33" s="91"/>
      <c r="BY33" s="90">
        <v>2</v>
      </c>
      <c r="BZ33" s="90">
        <v>2</v>
      </c>
      <c r="CA33" s="92" t="s">
        <v>147</v>
      </c>
    </row>
    <row r="34" spans="1:79" s="93" customFormat="1" ht="12.75">
      <c r="A34"/>
      <c r="B34" s="77">
        <v>31</v>
      </c>
      <c r="C34" s="78" t="s">
        <v>148</v>
      </c>
      <c r="D34" s="79" t="s">
        <v>149</v>
      </c>
      <c r="E34" s="79" t="s">
        <v>64</v>
      </c>
      <c r="F34" s="80"/>
      <c r="G34" s="80">
        <f>F34/1.5</f>
        <v>0</v>
      </c>
      <c r="H34" s="80">
        <v>0</v>
      </c>
      <c r="I34" s="80">
        <f>0.5*H34/1.9</f>
        <v>0</v>
      </c>
      <c r="J34" s="80">
        <v>8</v>
      </c>
      <c r="K34" s="80">
        <f>J34/10*K$1</f>
        <v>1.6</v>
      </c>
      <c r="L34" s="80"/>
      <c r="M34" s="80">
        <f>L34/40*M$1</f>
        <v>0</v>
      </c>
      <c r="N34" s="80"/>
      <c r="O34" s="80">
        <f>N34/11</f>
        <v>0</v>
      </c>
      <c r="P34" s="80">
        <f>O34+M34+K34</f>
        <v>1.6</v>
      </c>
      <c r="Q34" s="80">
        <v>0</v>
      </c>
      <c r="R34" s="80">
        <f>Q34*13/18</f>
        <v>0</v>
      </c>
      <c r="S34" s="81">
        <f>SUM(AD34:BZ34)</f>
        <v>50</v>
      </c>
      <c r="T34" s="82">
        <f>S34/T$1*100</f>
        <v>51.02040816326531</v>
      </c>
      <c r="U34" s="117">
        <f>(G34+I34+P34+R34)/4</f>
        <v>0.4</v>
      </c>
      <c r="V34" s="83">
        <f>U34*10</f>
        <v>4</v>
      </c>
      <c r="W34" s="84">
        <v>60</v>
      </c>
      <c r="X34" s="84">
        <v>25</v>
      </c>
      <c r="Y34" s="86" t="str">
        <f>IF(T34&gt;25,"RF",IF(U34&gt;5.9,"A","EE"))</f>
        <v>RF</v>
      </c>
      <c r="Z34" s="87"/>
      <c r="AA34" s="86" t="str">
        <f>IF(Y34="A","A",IF(Y34="RF",Y34,IF(Y34="EE",IF(Z34="",Y34,IF(Z34&gt;5.9,"A","RNEE")))))</f>
        <v>RF</v>
      </c>
      <c r="AB34" s="118">
        <f>IF(Z34="",U34,Z34)</f>
        <v>0.4</v>
      </c>
      <c r="AC34"/>
      <c r="AD34" s="90">
        <v>2</v>
      </c>
      <c r="AE34" s="90">
        <v>2</v>
      </c>
      <c r="AF34" s="90">
        <v>2</v>
      </c>
      <c r="AG34" s="90">
        <v>2</v>
      </c>
      <c r="AH34" s="89"/>
      <c r="AI34" s="90">
        <v>2</v>
      </c>
      <c r="AJ34" s="89"/>
      <c r="AK34" s="90">
        <v>2</v>
      </c>
      <c r="AL34" s="90">
        <v>2</v>
      </c>
      <c r="AM34" s="89"/>
      <c r="AN34" s="90">
        <v>2</v>
      </c>
      <c r="AO34" s="90">
        <v>2</v>
      </c>
      <c r="AP34" s="90">
        <v>2</v>
      </c>
      <c r="AQ34" s="90">
        <v>2</v>
      </c>
      <c r="AR34" s="90">
        <v>2</v>
      </c>
      <c r="AS34" s="89"/>
      <c r="AT34" s="89"/>
      <c r="AU34" s="89"/>
      <c r="AV34" s="90">
        <v>2</v>
      </c>
      <c r="AW34" s="90">
        <v>2</v>
      </c>
      <c r="AX34" s="90">
        <v>2</v>
      </c>
      <c r="AY34" s="89"/>
      <c r="AZ34" s="89"/>
      <c r="BA34" s="89"/>
      <c r="BB34" s="90">
        <v>2</v>
      </c>
      <c r="BC34" s="89"/>
      <c r="BD34" s="89"/>
      <c r="BE34" s="90">
        <v>2</v>
      </c>
      <c r="BF34" s="90">
        <v>2</v>
      </c>
      <c r="BG34" s="90">
        <v>2</v>
      </c>
      <c r="BH34" s="90">
        <v>2</v>
      </c>
      <c r="BI34" s="89"/>
      <c r="BJ34" s="89"/>
      <c r="BK34" s="89"/>
      <c r="BL34" s="90">
        <v>2</v>
      </c>
      <c r="BM34" s="90">
        <v>2</v>
      </c>
      <c r="BN34" s="89"/>
      <c r="BO34" s="89"/>
      <c r="BP34" s="89"/>
      <c r="BQ34" s="89"/>
      <c r="BR34" s="89"/>
      <c r="BS34" s="89"/>
      <c r="BT34" s="89"/>
      <c r="BU34" s="89"/>
      <c r="BV34" s="89"/>
      <c r="BW34" s="90">
        <v>2</v>
      </c>
      <c r="BX34" s="90">
        <v>2</v>
      </c>
      <c r="BY34" s="90">
        <v>2</v>
      </c>
      <c r="BZ34" s="91"/>
      <c r="CA34" s="92" t="s">
        <v>150</v>
      </c>
    </row>
    <row r="35" spans="1:79" s="93" customFormat="1" ht="12.75">
      <c r="A35"/>
      <c r="B35" s="105">
        <v>32</v>
      </c>
      <c r="C35" s="106" t="s">
        <v>151</v>
      </c>
      <c r="D35" s="107" t="s">
        <v>152</v>
      </c>
      <c r="E35" s="107" t="s">
        <v>140</v>
      </c>
      <c r="F35" s="108"/>
      <c r="G35" s="108">
        <f>F35/1.5</f>
        <v>0</v>
      </c>
      <c r="H35" s="108">
        <v>8.3</v>
      </c>
      <c r="I35" s="108">
        <f>0.5*H35/1.9</f>
        <v>2.18421052631579</v>
      </c>
      <c r="J35" s="108">
        <v>0</v>
      </c>
      <c r="K35" s="108">
        <f>J35/10*K$1</f>
        <v>0</v>
      </c>
      <c r="L35" s="108"/>
      <c r="M35" s="108">
        <f>L35/40*M$1</f>
        <v>0</v>
      </c>
      <c r="N35" s="108"/>
      <c r="O35" s="108">
        <f>N35/11</f>
        <v>0</v>
      </c>
      <c r="P35" s="108">
        <f>O35+M35+K35</f>
        <v>0</v>
      </c>
      <c r="Q35" s="108"/>
      <c r="R35" s="108">
        <f>Q35*13/18</f>
        <v>0</v>
      </c>
      <c r="S35" s="109">
        <f>SUM(AD35:BZ35)</f>
        <v>36</v>
      </c>
      <c r="T35" s="110">
        <f>S35/T$1*100</f>
        <v>36.734693877551024</v>
      </c>
      <c r="U35" s="111">
        <f>(G35+I35+P35+R35)/4</f>
        <v>0.5460526315789475</v>
      </c>
      <c r="V35" s="112">
        <f>U35*10</f>
        <v>5.460526315789474</v>
      </c>
      <c r="W35" s="113">
        <v>60</v>
      </c>
      <c r="X35" s="113">
        <v>25</v>
      </c>
      <c r="Y35" s="114" t="str">
        <f>IF(T35&gt;25,"RF",IF(U35&gt;5.9,"A","EE"))</f>
        <v>RF</v>
      </c>
      <c r="Z35" s="115"/>
      <c r="AA35" s="114" t="str">
        <f>IF(Y35="A","A",IF(Y35="RF",Y35,IF(Y35="EE",IF(Z35="",Y35,IF(Z35&gt;5.9,"A","RNEE")))))</f>
        <v>RF</v>
      </c>
      <c r="AB35" s="116">
        <f>IF(Z35="",U35,Z35)</f>
        <v>0.5460526315789475</v>
      </c>
      <c r="AC35"/>
      <c r="AD35" s="89"/>
      <c r="AE35" s="89"/>
      <c r="AF35" s="89"/>
      <c r="AG35" s="89"/>
      <c r="AH35" s="89"/>
      <c r="AI35" s="89"/>
      <c r="AJ35" s="89"/>
      <c r="AK35" s="90">
        <v>2</v>
      </c>
      <c r="AL35" s="90">
        <v>2</v>
      </c>
      <c r="AM35" s="89"/>
      <c r="AN35" s="89"/>
      <c r="AO35" s="90">
        <v>2</v>
      </c>
      <c r="AP35" s="90">
        <v>2</v>
      </c>
      <c r="AQ35" s="90">
        <v>2</v>
      </c>
      <c r="AR35" s="89"/>
      <c r="AS35" s="89"/>
      <c r="AT35" s="90">
        <v>2</v>
      </c>
      <c r="AU35" s="90">
        <v>2</v>
      </c>
      <c r="AV35" s="89"/>
      <c r="AW35" s="89"/>
      <c r="AX35" s="90">
        <v>2</v>
      </c>
      <c r="AY35" s="89"/>
      <c r="AZ35" s="90">
        <v>2</v>
      </c>
      <c r="BA35" s="89"/>
      <c r="BB35" s="89"/>
      <c r="BC35" s="89"/>
      <c r="BD35" s="89"/>
      <c r="BE35" s="89"/>
      <c r="BF35" s="90">
        <v>2</v>
      </c>
      <c r="BG35" s="89"/>
      <c r="BH35" s="89"/>
      <c r="BI35" s="89"/>
      <c r="BJ35" s="89"/>
      <c r="BK35" s="90">
        <v>2</v>
      </c>
      <c r="BL35" s="89"/>
      <c r="BM35" s="89"/>
      <c r="BN35" s="89"/>
      <c r="BO35" s="89"/>
      <c r="BP35" s="89"/>
      <c r="BQ35" s="90">
        <v>2</v>
      </c>
      <c r="BR35" s="89"/>
      <c r="BS35" s="89"/>
      <c r="BT35" s="89"/>
      <c r="BU35" s="90">
        <v>2</v>
      </c>
      <c r="BV35" s="90">
        <v>2</v>
      </c>
      <c r="BW35" s="90">
        <v>2</v>
      </c>
      <c r="BX35" s="90">
        <v>2</v>
      </c>
      <c r="BY35" s="90">
        <v>2</v>
      </c>
      <c r="BZ35" s="90">
        <v>2</v>
      </c>
      <c r="CA35" s="92" t="s">
        <v>108</v>
      </c>
    </row>
    <row r="36" spans="1:79" s="93" customFormat="1" ht="12.75">
      <c r="A36"/>
      <c r="B36" s="77">
        <v>33</v>
      </c>
      <c r="C36" s="78" t="s">
        <v>153</v>
      </c>
      <c r="D36" s="79" t="s">
        <v>154</v>
      </c>
      <c r="E36" s="79" t="s">
        <v>64</v>
      </c>
      <c r="F36" s="80">
        <v>2</v>
      </c>
      <c r="G36" s="80">
        <f>F36/1.5</f>
        <v>1.3333333333333333</v>
      </c>
      <c r="H36" s="80">
        <v>0</v>
      </c>
      <c r="I36" s="80">
        <f>0.5*H36/1.9</f>
        <v>0</v>
      </c>
      <c r="J36" s="80">
        <v>0</v>
      </c>
      <c r="K36" s="80">
        <f>J36/10*K$1</f>
        <v>0</v>
      </c>
      <c r="L36" s="80"/>
      <c r="M36" s="80">
        <f>L36/40*M$1</f>
        <v>0</v>
      </c>
      <c r="N36" s="80"/>
      <c r="O36" s="80">
        <f>N36/11</f>
        <v>0</v>
      </c>
      <c r="P36" s="80">
        <f>O36+M36+K36</f>
        <v>0</v>
      </c>
      <c r="Q36" s="80"/>
      <c r="R36" s="80">
        <f>Q36*13/18</f>
        <v>0</v>
      </c>
      <c r="S36" s="81">
        <f>SUM(AD36:BZ36)</f>
        <v>34</v>
      </c>
      <c r="T36" s="82">
        <f>S36/T$1*100</f>
        <v>34.69387755102041</v>
      </c>
      <c r="U36" s="117">
        <f>(G36+I36+P36+R36)/4</f>
        <v>0.3333333333333333</v>
      </c>
      <c r="V36" s="83">
        <f>U36*10</f>
        <v>3.333333333333333</v>
      </c>
      <c r="W36" s="84">
        <v>60</v>
      </c>
      <c r="X36" s="84">
        <v>25</v>
      </c>
      <c r="Y36" s="86" t="str">
        <f>IF(T36&gt;25,"RF",IF(U36&gt;5.9,"A","EE"))</f>
        <v>RF</v>
      </c>
      <c r="Z36" s="87"/>
      <c r="AA36" s="86" t="str">
        <f>IF(Y36="A","A",IF(Y36="RF",Y36,IF(Y36="EE",IF(Z36="",Y36,IF(Z36&gt;5.9,"A","RNEE")))))</f>
        <v>RF</v>
      </c>
      <c r="AB36" s="118">
        <f>IF(Z36="",U36,Z36)</f>
        <v>0.3333333333333333</v>
      </c>
      <c r="AC36"/>
      <c r="AD36" s="89"/>
      <c r="AE36" s="89"/>
      <c r="AF36" s="89"/>
      <c r="AG36" s="89"/>
      <c r="AH36" s="89"/>
      <c r="AI36" s="89"/>
      <c r="AJ36" s="89"/>
      <c r="AK36" s="89"/>
      <c r="AL36" s="89"/>
      <c r="AM36" s="89"/>
      <c r="AN36" s="90">
        <v>2</v>
      </c>
      <c r="AO36" s="89"/>
      <c r="AP36" s="89"/>
      <c r="AQ36" s="89"/>
      <c r="AR36" s="89"/>
      <c r="AS36" s="89"/>
      <c r="AT36" s="89"/>
      <c r="AU36" s="89"/>
      <c r="AV36" s="89"/>
      <c r="AW36" s="89"/>
      <c r="AX36" s="89"/>
      <c r="AY36" s="89"/>
      <c r="AZ36" s="89"/>
      <c r="BA36" s="90">
        <v>2</v>
      </c>
      <c r="BB36" s="89"/>
      <c r="BC36" s="89"/>
      <c r="BD36" s="89"/>
      <c r="BE36" s="89"/>
      <c r="BF36" s="89"/>
      <c r="BG36" s="89"/>
      <c r="BH36" s="89"/>
      <c r="BI36" s="89"/>
      <c r="BJ36" s="89"/>
      <c r="BK36" s="90">
        <v>2</v>
      </c>
      <c r="BL36" s="90">
        <v>2</v>
      </c>
      <c r="BM36" s="90">
        <v>2</v>
      </c>
      <c r="BN36" s="90">
        <v>2</v>
      </c>
      <c r="BO36" s="90">
        <v>2</v>
      </c>
      <c r="BP36" s="89"/>
      <c r="BQ36" s="90">
        <v>2</v>
      </c>
      <c r="BR36" s="90">
        <v>2</v>
      </c>
      <c r="BS36" s="90">
        <v>2</v>
      </c>
      <c r="BT36" s="90">
        <v>2</v>
      </c>
      <c r="BU36" s="90">
        <v>2</v>
      </c>
      <c r="BV36" s="90">
        <v>2</v>
      </c>
      <c r="BW36" s="90">
        <v>2</v>
      </c>
      <c r="BX36" s="90">
        <v>2</v>
      </c>
      <c r="BY36" s="90">
        <v>2</v>
      </c>
      <c r="BZ36" s="90">
        <v>2</v>
      </c>
      <c r="CA36" s="92" t="s">
        <v>95</v>
      </c>
    </row>
    <row r="37" spans="1:79" s="93" customFormat="1" ht="12.75">
      <c r="A37"/>
      <c r="B37" s="94">
        <v>34</v>
      </c>
      <c r="C37" s="95" t="s">
        <v>155</v>
      </c>
      <c r="D37" s="96" t="s">
        <v>156</v>
      </c>
      <c r="E37" s="96" t="s">
        <v>64</v>
      </c>
      <c r="F37" s="97">
        <v>2.7</v>
      </c>
      <c r="G37" s="97">
        <f>F37/1.5</f>
        <v>1.8</v>
      </c>
      <c r="H37" s="97">
        <v>0</v>
      </c>
      <c r="I37" s="97">
        <f>0.5*H37/1.9</f>
        <v>0</v>
      </c>
      <c r="J37" s="97">
        <v>0</v>
      </c>
      <c r="K37" s="97">
        <f>J37/10*K$1</f>
        <v>0</v>
      </c>
      <c r="L37" s="97"/>
      <c r="M37" s="97">
        <f>L37/40*M$1</f>
        <v>0</v>
      </c>
      <c r="N37" s="97"/>
      <c r="O37" s="97">
        <f>N37/11</f>
        <v>0</v>
      </c>
      <c r="P37" s="97">
        <f>O37+M37+K37</f>
        <v>0</v>
      </c>
      <c r="Q37" s="97"/>
      <c r="R37" s="97">
        <f>Q37*13/18</f>
        <v>0</v>
      </c>
      <c r="S37" s="98">
        <f>SUM(AD37:BZ37)</f>
        <v>36</v>
      </c>
      <c r="T37" s="99">
        <f>S37/T$1*100</f>
        <v>36.734693877551024</v>
      </c>
      <c r="U37" s="119">
        <f>(G37+I37+P37+R37)/4</f>
        <v>0.45</v>
      </c>
      <c r="V37" s="100">
        <f>U37*10</f>
        <v>4.5</v>
      </c>
      <c r="W37" s="101">
        <v>60</v>
      </c>
      <c r="X37" s="101">
        <v>25</v>
      </c>
      <c r="Y37" s="102" t="str">
        <f>IF(T37&gt;25,"RF",IF(U37&gt;5.9,"A","EE"))</f>
        <v>RF</v>
      </c>
      <c r="Z37" s="103"/>
      <c r="AA37" s="102" t="str">
        <f>IF(Y37="A","A",IF(Y37="RF",Y37,IF(Y37="EE",IF(Z37="",Y37,IF(Z37&gt;5.9,"A","RNEE")))))</f>
        <v>RF</v>
      </c>
      <c r="AB37" s="120">
        <f>IF(Z37="",U37,Z37)</f>
        <v>0.45</v>
      </c>
      <c r="AC37"/>
      <c r="AD37" s="90">
        <v>2</v>
      </c>
      <c r="AE37" s="89"/>
      <c r="AF37" s="89"/>
      <c r="AG37" s="89"/>
      <c r="AH37" s="89"/>
      <c r="AI37" s="89"/>
      <c r="AJ37" s="89"/>
      <c r="AK37" s="89"/>
      <c r="AL37" s="89"/>
      <c r="AM37" s="89"/>
      <c r="AN37" s="89"/>
      <c r="AO37" s="90">
        <v>2</v>
      </c>
      <c r="AP37" s="89"/>
      <c r="AQ37" s="90">
        <v>2</v>
      </c>
      <c r="AR37" s="90">
        <v>2</v>
      </c>
      <c r="AS37" s="89"/>
      <c r="AT37" s="89"/>
      <c r="AU37" s="89"/>
      <c r="AV37" s="89"/>
      <c r="AW37" s="89"/>
      <c r="AX37" s="89"/>
      <c r="AY37" s="89"/>
      <c r="AZ37" s="89"/>
      <c r="BA37" s="89"/>
      <c r="BB37" s="90">
        <v>2</v>
      </c>
      <c r="BC37" s="90">
        <v>2</v>
      </c>
      <c r="BD37" s="89"/>
      <c r="BE37" s="89"/>
      <c r="BF37" s="90">
        <v>2</v>
      </c>
      <c r="BG37" s="90">
        <v>2</v>
      </c>
      <c r="BH37" s="89"/>
      <c r="BI37" s="89"/>
      <c r="BJ37" s="89"/>
      <c r="BK37" s="89"/>
      <c r="BL37" s="90">
        <v>2</v>
      </c>
      <c r="BM37" s="90">
        <v>2</v>
      </c>
      <c r="BN37" s="90">
        <v>2</v>
      </c>
      <c r="BO37" s="89"/>
      <c r="BP37" s="89"/>
      <c r="BQ37" s="90">
        <v>2</v>
      </c>
      <c r="BR37" s="90">
        <v>2</v>
      </c>
      <c r="BS37" s="89"/>
      <c r="BT37" s="89"/>
      <c r="BU37" s="89"/>
      <c r="BV37" s="90">
        <v>2</v>
      </c>
      <c r="BW37" s="90">
        <v>2</v>
      </c>
      <c r="BX37" s="90">
        <v>2</v>
      </c>
      <c r="BY37" s="90">
        <v>2</v>
      </c>
      <c r="BZ37" s="90">
        <v>2</v>
      </c>
      <c r="CA37" s="92" t="s">
        <v>108</v>
      </c>
    </row>
    <row r="38" spans="1:79" s="93" customFormat="1" ht="12.75">
      <c r="A38"/>
      <c r="B38" s="77">
        <v>35</v>
      </c>
      <c r="C38" s="78" t="s">
        <v>157</v>
      </c>
      <c r="D38" s="79" t="s">
        <v>158</v>
      </c>
      <c r="E38" s="79" t="s">
        <v>64</v>
      </c>
      <c r="F38" s="80">
        <v>7.7</v>
      </c>
      <c r="G38" s="80">
        <f>F38/1.5</f>
        <v>5.133333333333334</v>
      </c>
      <c r="H38" s="80">
        <v>3</v>
      </c>
      <c r="I38" s="80">
        <f>0.5*H38/1.9</f>
        <v>0.7894736842105263</v>
      </c>
      <c r="J38" s="80">
        <v>10</v>
      </c>
      <c r="K38" s="80">
        <f>J38/10*K$1</f>
        <v>2</v>
      </c>
      <c r="L38" s="80">
        <v>36</v>
      </c>
      <c r="M38" s="80">
        <f>L38/40*M$1</f>
        <v>5.4</v>
      </c>
      <c r="N38" s="80">
        <v>44</v>
      </c>
      <c r="O38" s="80">
        <f>N38/11</f>
        <v>4</v>
      </c>
      <c r="P38" s="80">
        <f>O38+M38+K38</f>
        <v>11.4</v>
      </c>
      <c r="Q38" s="80">
        <f>5+7</f>
        <v>12</v>
      </c>
      <c r="R38" s="80">
        <f>Q38*13/18</f>
        <v>8.666666666666666</v>
      </c>
      <c r="S38" s="81">
        <f>SUM(AD38:BZ38)</f>
        <v>14</v>
      </c>
      <c r="T38" s="82">
        <f>S38/T$1*100</f>
        <v>14.285714285714285</v>
      </c>
      <c r="U38" s="117">
        <f>(G38+I38+P38+R38)/4</f>
        <v>6.497368421052631</v>
      </c>
      <c r="V38" s="83">
        <f>U38*10</f>
        <v>64.9736842105263</v>
      </c>
      <c r="W38" s="84">
        <v>60</v>
      </c>
      <c r="X38" s="84">
        <v>25</v>
      </c>
      <c r="Y38" s="86" t="str">
        <f>IF(T38&gt;25,"RF",IF(U38&gt;5.9,"A","EE"))</f>
        <v>A</v>
      </c>
      <c r="Z38" s="87"/>
      <c r="AA38" s="86" t="str">
        <f>IF(Y38="A","A",IF(Y38="RF",Y38,IF(Y38="EE",IF(Z38="",Y38,IF(Z38&gt;5.9,"A","RNEE")))))</f>
        <v>A</v>
      </c>
      <c r="AB38" s="118">
        <f>IF(Z38="",U38,Z38)</f>
        <v>6.497368421052631</v>
      </c>
      <c r="AC38"/>
      <c r="AD38" s="89"/>
      <c r="AE38" s="90">
        <v>2</v>
      </c>
      <c r="AF38" s="90">
        <v>2</v>
      </c>
      <c r="AG38" s="89"/>
      <c r="AH38" s="89"/>
      <c r="AI38" s="89"/>
      <c r="AJ38" s="89"/>
      <c r="AK38" s="89"/>
      <c r="AL38" s="90">
        <v>2</v>
      </c>
      <c r="AM38" s="89"/>
      <c r="AN38" s="89"/>
      <c r="AO38" s="90">
        <v>2</v>
      </c>
      <c r="AP38" s="89"/>
      <c r="AQ38" s="89"/>
      <c r="AR38" s="89"/>
      <c r="AS38" s="89"/>
      <c r="AT38" s="89"/>
      <c r="AU38" s="89"/>
      <c r="AV38" s="89"/>
      <c r="AW38" s="89"/>
      <c r="AX38" s="89"/>
      <c r="AY38" s="89"/>
      <c r="AZ38" s="89"/>
      <c r="BA38" s="89"/>
      <c r="BB38" s="89"/>
      <c r="BC38" s="89"/>
      <c r="BD38" s="89"/>
      <c r="BE38" s="89"/>
      <c r="BF38" s="89"/>
      <c r="BG38" s="89"/>
      <c r="BH38" s="89"/>
      <c r="BI38" s="89"/>
      <c r="BJ38" s="89"/>
      <c r="BK38" s="89"/>
      <c r="BL38" s="90">
        <v>2</v>
      </c>
      <c r="BM38" s="90">
        <v>2</v>
      </c>
      <c r="BN38" s="89"/>
      <c r="BO38" s="89"/>
      <c r="BP38" s="89"/>
      <c r="BQ38" s="90">
        <v>2</v>
      </c>
      <c r="BR38" s="89"/>
      <c r="BS38" s="89"/>
      <c r="BT38" s="89"/>
      <c r="BU38" s="89"/>
      <c r="BV38" s="89"/>
      <c r="BW38" s="91"/>
      <c r="BX38" s="91"/>
      <c r="BY38" s="91"/>
      <c r="BZ38" s="91"/>
      <c r="CA38" s="92" t="s">
        <v>147</v>
      </c>
    </row>
    <row r="39" spans="1:79" s="93" customFormat="1" ht="12.75">
      <c r="A39"/>
      <c r="B39" s="105">
        <v>36</v>
      </c>
      <c r="C39" s="106" t="s">
        <v>159</v>
      </c>
      <c r="D39" s="107" t="s">
        <v>160</v>
      </c>
      <c r="E39" s="107" t="s">
        <v>64</v>
      </c>
      <c r="F39" s="108">
        <v>9.5</v>
      </c>
      <c r="G39" s="108">
        <f>F39/1.5</f>
        <v>6.333333333333333</v>
      </c>
      <c r="H39" s="108">
        <v>1</v>
      </c>
      <c r="I39" s="108">
        <f>0.5*H39/1.9</f>
        <v>0.2631578947368421</v>
      </c>
      <c r="J39" s="108">
        <v>0</v>
      </c>
      <c r="K39" s="108">
        <f>J39/10*K$1</f>
        <v>0</v>
      </c>
      <c r="L39" s="108">
        <v>7</v>
      </c>
      <c r="M39" s="108">
        <f>L39/40*M$1</f>
        <v>1.0499999999999998</v>
      </c>
      <c r="N39" s="108"/>
      <c r="O39" s="108">
        <f>N39/11</f>
        <v>0</v>
      </c>
      <c r="P39" s="108">
        <f>O39+M39+K39</f>
        <v>1.0499999999999998</v>
      </c>
      <c r="Q39" s="108"/>
      <c r="R39" s="108">
        <f>Q39*13/18</f>
        <v>0</v>
      </c>
      <c r="S39" s="109">
        <f>SUM(AD39:BZ39)</f>
        <v>30</v>
      </c>
      <c r="T39" s="110">
        <f>S39/T$1*100</f>
        <v>30.612244897959183</v>
      </c>
      <c r="U39" s="111">
        <f>(G39+I39+P39+R39)/4</f>
        <v>1.9116228070175438</v>
      </c>
      <c r="V39" s="112">
        <f>U39*10</f>
        <v>19.11622807017544</v>
      </c>
      <c r="W39" s="113">
        <v>60</v>
      </c>
      <c r="X39" s="113">
        <v>25</v>
      </c>
      <c r="Y39" s="114" t="str">
        <f>IF(T39&gt;25,"RF",IF(U39&gt;5.9,"A","EE"))</f>
        <v>RF</v>
      </c>
      <c r="Z39" s="115"/>
      <c r="AA39" s="114" t="str">
        <f>IF(Y39="A","A",IF(Y39="RF",Y39,IF(Y39="EE",IF(Z39="",Y39,IF(Z39&gt;5.9,"A","RNEE")))))</f>
        <v>RF</v>
      </c>
      <c r="AB39" s="116">
        <f>IF(Z39="",U39,Z39)</f>
        <v>1.9116228070175438</v>
      </c>
      <c r="AC39"/>
      <c r="AD39" s="89"/>
      <c r="AE39" s="89"/>
      <c r="AF39" s="89"/>
      <c r="AG39" s="89"/>
      <c r="AH39" s="89"/>
      <c r="AI39" s="89"/>
      <c r="AJ39" s="89"/>
      <c r="AK39" s="89"/>
      <c r="AL39" s="90">
        <v>2</v>
      </c>
      <c r="AM39" s="90">
        <v>2</v>
      </c>
      <c r="AN39" s="90">
        <v>2</v>
      </c>
      <c r="AO39" s="89"/>
      <c r="AP39" s="89"/>
      <c r="AQ39" s="89"/>
      <c r="AR39" s="89"/>
      <c r="AS39" s="89"/>
      <c r="AT39" s="89"/>
      <c r="AU39" s="89"/>
      <c r="AV39" s="89"/>
      <c r="AW39" s="89"/>
      <c r="AX39" s="89"/>
      <c r="AY39" s="89"/>
      <c r="AZ39" s="89"/>
      <c r="BA39" s="89"/>
      <c r="BB39" s="89"/>
      <c r="BC39" s="89"/>
      <c r="BD39" s="89"/>
      <c r="BE39" s="90">
        <v>2</v>
      </c>
      <c r="BF39" s="89"/>
      <c r="BG39" s="89"/>
      <c r="BH39" s="90">
        <v>2</v>
      </c>
      <c r="BI39" s="89"/>
      <c r="BJ39" s="89"/>
      <c r="BK39" s="89"/>
      <c r="BL39" s="90">
        <v>2</v>
      </c>
      <c r="BM39" s="90">
        <v>2</v>
      </c>
      <c r="BN39" s="90">
        <v>2</v>
      </c>
      <c r="BO39" s="89"/>
      <c r="BP39" s="90">
        <v>2</v>
      </c>
      <c r="BQ39" s="90">
        <v>2</v>
      </c>
      <c r="BR39" s="89"/>
      <c r="BS39" s="90">
        <v>2</v>
      </c>
      <c r="BT39" s="89"/>
      <c r="BU39" s="90">
        <v>2</v>
      </c>
      <c r="BV39" s="89"/>
      <c r="BW39" s="91"/>
      <c r="BX39" s="90">
        <v>2</v>
      </c>
      <c r="BY39" s="90">
        <v>2</v>
      </c>
      <c r="BZ39" s="90">
        <v>2</v>
      </c>
      <c r="CA39" s="92" t="s">
        <v>72</v>
      </c>
    </row>
    <row r="40" spans="1:79" s="93" customFormat="1" ht="12.75">
      <c r="A40"/>
      <c r="B40" s="77">
        <v>37</v>
      </c>
      <c r="C40" s="78" t="s">
        <v>161</v>
      </c>
      <c r="D40" s="79" t="s">
        <v>162</v>
      </c>
      <c r="E40" s="79" t="s">
        <v>5</v>
      </c>
      <c r="F40" s="80"/>
      <c r="G40" s="80">
        <f>F40/1.5</f>
        <v>0</v>
      </c>
      <c r="H40" s="80"/>
      <c r="I40" s="80">
        <f>0.5*H40/1.9</f>
        <v>0</v>
      </c>
      <c r="J40" s="80">
        <v>0</v>
      </c>
      <c r="K40" s="80">
        <f>J40/10*K$1</f>
        <v>0</v>
      </c>
      <c r="L40" s="80"/>
      <c r="M40" s="80">
        <f>L40/40*M$1</f>
        <v>0</v>
      </c>
      <c r="N40" s="80"/>
      <c r="O40" s="80">
        <f>N40/11</f>
        <v>0</v>
      </c>
      <c r="P40" s="80">
        <f>O40+M40+K40</f>
        <v>0</v>
      </c>
      <c r="Q40" s="80"/>
      <c r="R40" s="80">
        <f>Q40*13/18</f>
        <v>0</v>
      </c>
      <c r="S40" s="81">
        <f>SUM(AD40:BZ40)</f>
        <v>62</v>
      </c>
      <c r="T40" s="82">
        <f>S40/T$1*100</f>
        <v>63.26530612244898</v>
      </c>
      <c r="U40" s="117">
        <f>(G40+I40+P40+R40)/4</f>
        <v>0</v>
      </c>
      <c r="V40" s="83">
        <f>U40*10</f>
        <v>0</v>
      </c>
      <c r="W40" s="84">
        <v>60</v>
      </c>
      <c r="X40" s="84">
        <v>25</v>
      </c>
      <c r="Y40" s="86" t="str">
        <f>IF(T40&gt;25,"RF",IF(U40&gt;5.9,"A","EE"))</f>
        <v>RF</v>
      </c>
      <c r="Z40" s="87"/>
      <c r="AA40" s="86" t="str">
        <f>IF(Y40="A","A",IF(Y40="RF",Y40,IF(Y40="EE",IF(Z40="",Y40,IF(Z40&gt;5.9,"A","RNEE")))))</f>
        <v>RF</v>
      </c>
      <c r="AB40" s="118">
        <f>IF(Z40="",U40,Z40)</f>
        <v>0</v>
      </c>
      <c r="AC40"/>
      <c r="AD40" s="90">
        <v>2</v>
      </c>
      <c r="AE40" s="90">
        <v>2</v>
      </c>
      <c r="AF40" s="90">
        <v>2</v>
      </c>
      <c r="AG40" s="90">
        <v>2</v>
      </c>
      <c r="AH40" s="89"/>
      <c r="AI40" s="89"/>
      <c r="AJ40" s="89"/>
      <c r="AK40" s="90">
        <v>2</v>
      </c>
      <c r="AL40" s="90">
        <v>2</v>
      </c>
      <c r="AM40" s="90">
        <v>2</v>
      </c>
      <c r="AN40" s="89"/>
      <c r="AO40" s="90">
        <v>2</v>
      </c>
      <c r="AP40" s="90">
        <v>2</v>
      </c>
      <c r="AQ40" s="89"/>
      <c r="AR40" s="89"/>
      <c r="AS40" s="89"/>
      <c r="AT40" s="89"/>
      <c r="AU40" s="90">
        <v>2</v>
      </c>
      <c r="AV40" s="89"/>
      <c r="AW40" s="89"/>
      <c r="AX40" s="89"/>
      <c r="AY40" s="89"/>
      <c r="AZ40" s="90">
        <v>2</v>
      </c>
      <c r="BA40" s="89"/>
      <c r="BB40" s="89"/>
      <c r="BC40" s="90">
        <v>2</v>
      </c>
      <c r="BD40" s="89"/>
      <c r="BE40" s="90">
        <v>2</v>
      </c>
      <c r="BF40" s="89"/>
      <c r="BG40" s="89"/>
      <c r="BH40" s="89"/>
      <c r="BI40" s="90">
        <v>2</v>
      </c>
      <c r="BJ40" s="90">
        <v>2</v>
      </c>
      <c r="BK40" s="90">
        <v>2</v>
      </c>
      <c r="BL40" s="90">
        <v>2</v>
      </c>
      <c r="BM40" s="90">
        <v>2</v>
      </c>
      <c r="BN40" s="90">
        <v>2</v>
      </c>
      <c r="BO40" s="90">
        <v>2</v>
      </c>
      <c r="BP40" s="90">
        <v>2</v>
      </c>
      <c r="BQ40" s="90">
        <v>2</v>
      </c>
      <c r="BR40" s="90">
        <v>2</v>
      </c>
      <c r="BS40" s="90">
        <v>2</v>
      </c>
      <c r="BT40" s="90">
        <v>2</v>
      </c>
      <c r="BU40" s="90">
        <v>2</v>
      </c>
      <c r="BV40" s="90">
        <v>2</v>
      </c>
      <c r="BW40" s="90">
        <v>2</v>
      </c>
      <c r="BX40" s="90">
        <v>2</v>
      </c>
      <c r="BY40" s="90">
        <v>2</v>
      </c>
      <c r="BZ40" s="90">
        <v>2</v>
      </c>
      <c r="CA40" s="92" t="s">
        <v>137</v>
      </c>
    </row>
    <row r="41" spans="1:79" s="93" customFormat="1" ht="12.75">
      <c r="A41"/>
      <c r="B41" s="94">
        <v>38</v>
      </c>
      <c r="C41" s="95" t="s">
        <v>163</v>
      </c>
      <c r="D41" s="96" t="s">
        <v>164</v>
      </c>
      <c r="E41" s="96" t="s">
        <v>5</v>
      </c>
      <c r="F41" s="97"/>
      <c r="G41" s="97">
        <f>F41/1.5</f>
        <v>0</v>
      </c>
      <c r="H41" s="97"/>
      <c r="I41" s="97">
        <f>0.5*H41/1.9</f>
        <v>0</v>
      </c>
      <c r="J41" s="97">
        <v>0</v>
      </c>
      <c r="K41" s="97">
        <f>J41/10*K$1</f>
        <v>0</v>
      </c>
      <c r="L41" s="97"/>
      <c r="M41" s="97">
        <f>L41/40*M$1</f>
        <v>0</v>
      </c>
      <c r="N41" s="97"/>
      <c r="O41" s="97">
        <f>N41/11</f>
        <v>0</v>
      </c>
      <c r="P41" s="97">
        <f>O41+M41+K41</f>
        <v>0</v>
      </c>
      <c r="Q41" s="97"/>
      <c r="R41" s="97">
        <f>Q41*13/18</f>
        <v>0</v>
      </c>
      <c r="S41" s="98">
        <f>SUM(AD41:BZ41)</f>
        <v>86</v>
      </c>
      <c r="T41" s="99">
        <f>S41/T$1*100</f>
        <v>87.75510204081633</v>
      </c>
      <c r="U41" s="119">
        <f>(G41+I41+P41+R41)/4</f>
        <v>0</v>
      </c>
      <c r="V41" s="100">
        <f>U41*10</f>
        <v>0</v>
      </c>
      <c r="W41" s="101">
        <v>60</v>
      </c>
      <c r="X41" s="101">
        <v>25</v>
      </c>
      <c r="Y41" s="102" t="str">
        <f>IF(T41&gt;25,"RF",IF(U41&gt;5.9,"A","EE"))</f>
        <v>RF</v>
      </c>
      <c r="Z41" s="103"/>
      <c r="AA41" s="102" t="str">
        <f>IF(Y41="A","A",IF(Y41="RF",Y41,IF(Y41="EE",IF(Z41="",Y41,IF(Z41&gt;5.9,"A","RNEE")))))</f>
        <v>RF</v>
      </c>
      <c r="AB41" s="120">
        <f>IF(Z41="",U41,Z41)</f>
        <v>0</v>
      </c>
      <c r="AC41"/>
      <c r="AD41" s="90">
        <v>2</v>
      </c>
      <c r="AE41" s="90">
        <v>2</v>
      </c>
      <c r="AF41" s="90">
        <v>2</v>
      </c>
      <c r="AG41" s="90">
        <v>2</v>
      </c>
      <c r="AH41" s="89"/>
      <c r="AI41" s="90">
        <v>2</v>
      </c>
      <c r="AJ41" s="89"/>
      <c r="AK41" s="90">
        <v>2</v>
      </c>
      <c r="AL41" s="90">
        <v>2</v>
      </c>
      <c r="AM41" s="90">
        <v>2</v>
      </c>
      <c r="AN41" s="90">
        <v>2</v>
      </c>
      <c r="AO41" s="90">
        <v>2</v>
      </c>
      <c r="AP41" s="90">
        <v>2</v>
      </c>
      <c r="AQ41" s="90">
        <v>2</v>
      </c>
      <c r="AR41" s="90">
        <v>2</v>
      </c>
      <c r="AS41" s="89"/>
      <c r="AT41" s="89"/>
      <c r="AU41" s="90">
        <v>2</v>
      </c>
      <c r="AV41" s="90">
        <v>2</v>
      </c>
      <c r="AW41" s="90">
        <v>2</v>
      </c>
      <c r="AX41" s="90">
        <v>2</v>
      </c>
      <c r="AY41" s="90">
        <v>2</v>
      </c>
      <c r="AZ41" s="90">
        <v>2</v>
      </c>
      <c r="BA41" s="90">
        <v>2</v>
      </c>
      <c r="BB41" s="90">
        <v>2</v>
      </c>
      <c r="BC41" s="90">
        <v>2</v>
      </c>
      <c r="BD41" s="89"/>
      <c r="BE41" s="90">
        <v>2</v>
      </c>
      <c r="BF41" s="90">
        <v>2</v>
      </c>
      <c r="BG41" s="89"/>
      <c r="BH41" s="90">
        <v>2</v>
      </c>
      <c r="BI41" s="90">
        <v>2</v>
      </c>
      <c r="BJ41" s="90">
        <v>2</v>
      </c>
      <c r="BK41" s="90">
        <v>2</v>
      </c>
      <c r="BL41" s="90">
        <v>2</v>
      </c>
      <c r="BM41" s="90">
        <v>2</v>
      </c>
      <c r="BN41" s="90">
        <v>2</v>
      </c>
      <c r="BO41" s="90">
        <v>2</v>
      </c>
      <c r="BP41" s="90">
        <v>2</v>
      </c>
      <c r="BQ41" s="90">
        <v>2</v>
      </c>
      <c r="BR41" s="90">
        <v>2</v>
      </c>
      <c r="BS41" s="90">
        <v>2</v>
      </c>
      <c r="BT41" s="90">
        <v>2</v>
      </c>
      <c r="BU41" s="90">
        <v>2</v>
      </c>
      <c r="BV41" s="90">
        <v>2</v>
      </c>
      <c r="BW41" s="90">
        <v>2</v>
      </c>
      <c r="BX41" s="90">
        <v>2</v>
      </c>
      <c r="BY41" s="90">
        <v>2</v>
      </c>
      <c r="BZ41" s="90">
        <v>2</v>
      </c>
      <c r="CA41" s="92" t="s">
        <v>165</v>
      </c>
    </row>
    <row r="42" spans="1:79" s="93" customFormat="1" ht="12.75">
      <c r="A42"/>
      <c r="B42" s="77">
        <v>39</v>
      </c>
      <c r="C42" s="78" t="s">
        <v>166</v>
      </c>
      <c r="D42" s="79" t="s">
        <v>167</v>
      </c>
      <c r="E42" s="79" t="s">
        <v>64</v>
      </c>
      <c r="F42" s="80">
        <v>9.2</v>
      </c>
      <c r="G42" s="80">
        <f>F42/1.5</f>
        <v>6.133333333333333</v>
      </c>
      <c r="H42" s="80">
        <v>7</v>
      </c>
      <c r="I42" s="80">
        <f>0.5*H42/1.9</f>
        <v>1.842105263157895</v>
      </c>
      <c r="J42" s="80">
        <v>10</v>
      </c>
      <c r="K42" s="80">
        <f>J42/10*K$1</f>
        <v>2</v>
      </c>
      <c r="L42" s="80">
        <v>40</v>
      </c>
      <c r="M42" s="80">
        <f>L42/40*M$1</f>
        <v>6</v>
      </c>
      <c r="N42" s="80">
        <f>23+16+3</f>
        <v>42</v>
      </c>
      <c r="O42" s="80">
        <f>N42/11</f>
        <v>3.8181818181818183</v>
      </c>
      <c r="P42" s="80">
        <f>O42+M42+K42</f>
        <v>11.818181818181818</v>
      </c>
      <c r="Q42" s="80">
        <f>7.5+5</f>
        <v>12.5</v>
      </c>
      <c r="R42" s="80">
        <f>Q42*13/18</f>
        <v>9.027777777777779</v>
      </c>
      <c r="S42" s="81">
        <f>SUM(AD42:BZ42)</f>
        <v>12</v>
      </c>
      <c r="T42" s="82">
        <f>S42/T$1*100</f>
        <v>12.244897959183673</v>
      </c>
      <c r="U42" s="117">
        <f>(G42+I42+P42+R42)/4</f>
        <v>7.205349548112706</v>
      </c>
      <c r="V42" s="83">
        <f>U42*10</f>
        <v>72.05349548112706</v>
      </c>
      <c r="W42" s="84">
        <v>60</v>
      </c>
      <c r="X42" s="84">
        <v>25</v>
      </c>
      <c r="Y42" s="86" t="str">
        <f>IF(T42&gt;25,"RF",IF(U42&gt;5.9,"A","EE"))</f>
        <v>A</v>
      </c>
      <c r="Z42" s="87"/>
      <c r="AA42" s="86" t="str">
        <f>IF(Y42="A","A",IF(Y42="RF",Y42,IF(Y42="EE",IF(Z42="",Y42,IF(Z42&gt;5.9,"A","RNEE")))))</f>
        <v>A</v>
      </c>
      <c r="AB42" s="118">
        <f>IF(Z42="",U42,Z42)</f>
        <v>7.205349548112706</v>
      </c>
      <c r="AC42"/>
      <c r="AD42" s="90">
        <v>2</v>
      </c>
      <c r="AE42" s="90">
        <v>2</v>
      </c>
      <c r="AF42" s="90">
        <v>2</v>
      </c>
      <c r="AG42" s="89"/>
      <c r="AH42" s="89"/>
      <c r="AI42" s="89"/>
      <c r="AJ42" s="89"/>
      <c r="AK42" s="89"/>
      <c r="AL42" s="89"/>
      <c r="AM42" s="89"/>
      <c r="AN42" s="89"/>
      <c r="AO42" s="89"/>
      <c r="AP42" s="89"/>
      <c r="AQ42" s="89"/>
      <c r="AR42" s="89"/>
      <c r="AS42" s="89"/>
      <c r="AT42" s="89"/>
      <c r="AU42" s="89"/>
      <c r="AV42" s="90">
        <v>2</v>
      </c>
      <c r="AW42" s="89"/>
      <c r="AX42" s="89"/>
      <c r="AY42" s="89"/>
      <c r="AZ42" s="90">
        <v>2</v>
      </c>
      <c r="BA42" s="89"/>
      <c r="BB42" s="89"/>
      <c r="BC42" s="89"/>
      <c r="BD42" s="89"/>
      <c r="BE42" s="89"/>
      <c r="BF42" s="89"/>
      <c r="BG42" s="89"/>
      <c r="BH42" s="89"/>
      <c r="BI42" s="89"/>
      <c r="BJ42" s="89"/>
      <c r="BK42" s="89"/>
      <c r="BL42" s="89"/>
      <c r="BM42" s="90">
        <v>2</v>
      </c>
      <c r="BN42" s="89"/>
      <c r="BO42" s="89"/>
      <c r="BP42" s="89"/>
      <c r="BQ42" s="89"/>
      <c r="BR42" s="89"/>
      <c r="BS42" s="89"/>
      <c r="BT42" s="89"/>
      <c r="BU42" s="89"/>
      <c r="BV42" s="89"/>
      <c r="BW42" s="91"/>
      <c r="BX42" s="91"/>
      <c r="BY42" s="91"/>
      <c r="BZ42" s="91"/>
      <c r="CA42" s="92" t="s">
        <v>80</v>
      </c>
    </row>
    <row r="43" spans="1:79" s="93" customFormat="1" ht="12.75">
      <c r="A43"/>
      <c r="B43" s="105">
        <v>40</v>
      </c>
      <c r="C43" s="106" t="s">
        <v>168</v>
      </c>
      <c r="D43" s="107" t="s">
        <v>169</v>
      </c>
      <c r="E43" s="107" t="s">
        <v>64</v>
      </c>
      <c r="F43" s="108">
        <v>5.6</v>
      </c>
      <c r="G43" s="108">
        <f>F43/1.5</f>
        <v>3.733333333333333</v>
      </c>
      <c r="H43" s="108">
        <v>1</v>
      </c>
      <c r="I43" s="108">
        <f>0.5*H43/1.9</f>
        <v>0.2631578947368421</v>
      </c>
      <c r="J43" s="108">
        <v>0</v>
      </c>
      <c r="K43" s="108">
        <f>J43/10*K$1</f>
        <v>0</v>
      </c>
      <c r="L43" s="108"/>
      <c r="M43" s="108">
        <f>L43/40*M$1</f>
        <v>0</v>
      </c>
      <c r="N43" s="108"/>
      <c r="O43" s="108">
        <f>N43/11</f>
        <v>0</v>
      </c>
      <c r="P43" s="108">
        <f>O43+M43+K43</f>
        <v>0</v>
      </c>
      <c r="Q43" s="108"/>
      <c r="R43" s="108">
        <f>Q43*13/18</f>
        <v>0</v>
      </c>
      <c r="S43" s="109">
        <f>SUM(AD43:BZ43)</f>
        <v>18</v>
      </c>
      <c r="T43" s="110">
        <f>S43/T$1*100</f>
        <v>18.367346938775512</v>
      </c>
      <c r="U43" s="111">
        <f>(G43+I43+P43+R43)/4</f>
        <v>0.9991228070175437</v>
      </c>
      <c r="V43" s="112">
        <f>U43*10</f>
        <v>9.991228070175438</v>
      </c>
      <c r="W43" s="113">
        <v>60</v>
      </c>
      <c r="X43" s="113">
        <v>25</v>
      </c>
      <c r="Y43" s="114" t="str">
        <f>IF(T43&gt;25,"RF",IF(U43&gt;5.9,"A","EE"))</f>
        <v>EE</v>
      </c>
      <c r="Z43" s="115"/>
      <c r="AA43" s="114" t="str">
        <f>IF(Y43="A","A",IF(Y43="RF",Y43,IF(Y43="EE",IF(Z43="",Y43,IF(Z43&gt;5.9,"A","RNEE")))))</f>
        <v>EE</v>
      </c>
      <c r="AB43" s="116">
        <f>IF(Z43="",U43,Z43)</f>
        <v>0.9991228070175437</v>
      </c>
      <c r="AC43"/>
      <c r="AD43" s="89"/>
      <c r="AE43" s="89"/>
      <c r="AF43" s="89"/>
      <c r="AG43" s="89"/>
      <c r="AH43" s="89"/>
      <c r="AI43" s="89"/>
      <c r="AJ43" s="89"/>
      <c r="AK43" s="89"/>
      <c r="AL43" s="89"/>
      <c r="AM43" s="89"/>
      <c r="AN43" s="89"/>
      <c r="AO43" s="89"/>
      <c r="AP43" s="89"/>
      <c r="AQ43" s="89"/>
      <c r="AR43" s="89"/>
      <c r="AS43" s="89"/>
      <c r="AT43" s="89"/>
      <c r="AU43" s="89"/>
      <c r="AV43" s="89"/>
      <c r="AW43" s="90">
        <v>2</v>
      </c>
      <c r="AX43" s="89"/>
      <c r="AY43" s="89"/>
      <c r="AZ43" s="89"/>
      <c r="BA43" s="89"/>
      <c r="BB43" s="89"/>
      <c r="BC43" s="90">
        <v>2</v>
      </c>
      <c r="BD43" s="89"/>
      <c r="BE43" s="89"/>
      <c r="BF43" s="90">
        <v>2</v>
      </c>
      <c r="BG43" s="89"/>
      <c r="BH43" s="89"/>
      <c r="BI43" s="89"/>
      <c r="BJ43" s="89"/>
      <c r="BK43" s="89"/>
      <c r="BL43" s="90">
        <v>2</v>
      </c>
      <c r="BM43" s="89"/>
      <c r="BN43" s="89"/>
      <c r="BO43" s="89"/>
      <c r="BP43" s="90">
        <v>2</v>
      </c>
      <c r="BQ43" s="90">
        <v>2</v>
      </c>
      <c r="BR43" s="89"/>
      <c r="BS43" s="89"/>
      <c r="BT43" s="89"/>
      <c r="BU43" s="89"/>
      <c r="BV43" s="89"/>
      <c r="BW43" s="90">
        <v>2</v>
      </c>
      <c r="BX43" s="91"/>
      <c r="BY43" s="90">
        <v>2</v>
      </c>
      <c r="BZ43" s="90">
        <v>2</v>
      </c>
      <c r="CA43" s="92" t="s">
        <v>80</v>
      </c>
    </row>
    <row r="44" spans="1:79" s="93" customFormat="1" ht="12.75">
      <c r="A44"/>
      <c r="B44" s="77">
        <v>41</v>
      </c>
      <c r="C44" s="78" t="s">
        <v>170</v>
      </c>
      <c r="D44" s="79" t="s">
        <v>171</v>
      </c>
      <c r="E44" s="79" t="s">
        <v>140</v>
      </c>
      <c r="F44" s="80">
        <v>5</v>
      </c>
      <c r="G44" s="80">
        <f>F44/1.5</f>
        <v>3.3333333333333335</v>
      </c>
      <c r="H44" s="80"/>
      <c r="I44" s="80">
        <f>0.5*H44/1.9</f>
        <v>0</v>
      </c>
      <c r="J44" s="80">
        <v>10</v>
      </c>
      <c r="K44" s="80">
        <f>J44/10*K$1</f>
        <v>2</v>
      </c>
      <c r="L44" s="80">
        <v>22</v>
      </c>
      <c r="M44" s="80">
        <f>L44/40*M$1</f>
        <v>3.3000000000000003</v>
      </c>
      <c r="N44" s="80">
        <f>10+19</f>
        <v>29</v>
      </c>
      <c r="O44" s="80">
        <f>N44/11</f>
        <v>2.6363636363636362</v>
      </c>
      <c r="P44" s="80">
        <f>O44+M44+K44</f>
        <v>7.9363636363636365</v>
      </c>
      <c r="Q44" s="80">
        <v>0</v>
      </c>
      <c r="R44" s="80">
        <f>Q44*13/18</f>
        <v>0</v>
      </c>
      <c r="S44" s="81">
        <f>SUM(AD44:BZ44)</f>
        <v>12</v>
      </c>
      <c r="T44" s="82">
        <f>S44/T$1*100</f>
        <v>12.244897959183673</v>
      </c>
      <c r="U44" s="117">
        <f>(G44+I44+P44+R44)/4</f>
        <v>2.8174242424242424</v>
      </c>
      <c r="V44" s="83">
        <f>U44*10</f>
        <v>28.174242424242422</v>
      </c>
      <c r="W44" s="84">
        <v>60</v>
      </c>
      <c r="X44" s="84">
        <v>25</v>
      </c>
      <c r="Y44" s="86" t="str">
        <f>IF(T44&gt;25,"RF",IF(U44&gt;5.9,"A","EE"))</f>
        <v>EE</v>
      </c>
      <c r="Z44" s="87"/>
      <c r="AA44" s="86" t="str">
        <f>IF(Y44="A","A",IF(Y44="RF",Y44,IF(Y44="EE",IF(Z44="",Y44,IF(Z44&gt;5.9,"A","RNEE")))))</f>
        <v>EE</v>
      </c>
      <c r="AB44" s="118">
        <f>IF(Z44="",U44,Z44)</f>
        <v>2.8174242424242424</v>
      </c>
      <c r="AC44"/>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90">
        <v>2</v>
      </c>
      <c r="BF44" s="90">
        <v>2</v>
      </c>
      <c r="BG44" s="89"/>
      <c r="BH44" s="89"/>
      <c r="BI44" s="90">
        <v>2</v>
      </c>
      <c r="BJ44" s="89"/>
      <c r="BK44" s="89"/>
      <c r="BL44" s="90">
        <v>2</v>
      </c>
      <c r="BM44" s="90">
        <v>2</v>
      </c>
      <c r="BN44" s="89"/>
      <c r="BO44" s="90">
        <v>2</v>
      </c>
      <c r="BP44" s="89"/>
      <c r="BQ44" s="89"/>
      <c r="BR44" s="89"/>
      <c r="BS44" s="89"/>
      <c r="BT44" s="89"/>
      <c r="BU44" s="89"/>
      <c r="BV44" s="89"/>
      <c r="BW44" s="91"/>
      <c r="BX44" s="91"/>
      <c r="BY44" s="91"/>
      <c r="BZ44" s="91"/>
      <c r="CA44" s="92" t="s">
        <v>80</v>
      </c>
    </row>
    <row r="45" spans="1:79" s="93" customFormat="1" ht="12.75">
      <c r="A45"/>
      <c r="B45" s="94">
        <v>42</v>
      </c>
      <c r="C45" s="95" t="s">
        <v>172</v>
      </c>
      <c r="D45" s="96" t="s">
        <v>173</v>
      </c>
      <c r="E45" s="96" t="s">
        <v>5</v>
      </c>
      <c r="F45" s="97"/>
      <c r="G45" s="97">
        <f>F45/1.5</f>
        <v>0</v>
      </c>
      <c r="H45" s="97"/>
      <c r="I45" s="97">
        <f>0.5*H45/1.9</f>
        <v>0</v>
      </c>
      <c r="J45" s="97">
        <v>0</v>
      </c>
      <c r="K45" s="97">
        <f>J45/10*K$1</f>
        <v>0</v>
      </c>
      <c r="L45" s="97"/>
      <c r="M45" s="97">
        <f>L45/40*M$1</f>
        <v>0</v>
      </c>
      <c r="N45" s="97"/>
      <c r="O45" s="97">
        <f>N45/11</f>
        <v>0</v>
      </c>
      <c r="P45" s="97">
        <f>O45+M45+K45</f>
        <v>0</v>
      </c>
      <c r="Q45" s="97"/>
      <c r="R45" s="97">
        <f>Q45*13/18</f>
        <v>0</v>
      </c>
      <c r="S45" s="98">
        <f>SUM(AD45:BZ45)</f>
        <v>68</v>
      </c>
      <c r="T45" s="99">
        <f>S45/T$1*100</f>
        <v>69.38775510204081</v>
      </c>
      <c r="U45" s="119">
        <f>(G45+I45+P45+R45)/4</f>
        <v>0</v>
      </c>
      <c r="V45" s="100">
        <f>U45*10</f>
        <v>0</v>
      </c>
      <c r="W45" s="101">
        <v>60</v>
      </c>
      <c r="X45" s="101">
        <v>25</v>
      </c>
      <c r="Y45" s="102" t="str">
        <f>IF(T45&gt;25,"RF",IF(U45&gt;5.9,"A","EE"))</f>
        <v>RF</v>
      </c>
      <c r="Z45" s="103"/>
      <c r="AA45" s="102" t="str">
        <f>IF(Y45="A","A",IF(Y45="RF",Y45,IF(Y45="EE",IF(Z45="",Y45,IF(Z45&gt;5.9,"A","RNEE")))))</f>
        <v>RF</v>
      </c>
      <c r="AB45" s="120">
        <f>IF(Z45="",U45,Z45)</f>
        <v>0</v>
      </c>
      <c r="AC45"/>
      <c r="AD45" s="89"/>
      <c r="AE45" s="90">
        <v>2</v>
      </c>
      <c r="AF45" s="90">
        <v>2</v>
      </c>
      <c r="AG45" s="90">
        <v>2</v>
      </c>
      <c r="AH45" s="89"/>
      <c r="AI45" s="90">
        <v>2</v>
      </c>
      <c r="AJ45" s="90">
        <v>2</v>
      </c>
      <c r="AK45" s="89"/>
      <c r="AL45" s="90">
        <v>2</v>
      </c>
      <c r="AM45" s="90">
        <v>2</v>
      </c>
      <c r="AN45" s="89"/>
      <c r="AO45" s="89"/>
      <c r="AP45" s="90">
        <v>2</v>
      </c>
      <c r="AQ45" s="90">
        <v>2</v>
      </c>
      <c r="AR45" s="90">
        <v>2</v>
      </c>
      <c r="AS45" s="89"/>
      <c r="AT45" s="90">
        <v>2</v>
      </c>
      <c r="AU45" s="89"/>
      <c r="AV45" s="89"/>
      <c r="AW45" s="89"/>
      <c r="AX45" s="89"/>
      <c r="AY45" s="89"/>
      <c r="AZ45" s="89"/>
      <c r="BA45" s="89"/>
      <c r="BB45" s="90">
        <v>2</v>
      </c>
      <c r="BC45" s="89"/>
      <c r="BD45" s="89"/>
      <c r="BE45" s="90">
        <v>2</v>
      </c>
      <c r="BF45" s="90">
        <v>2</v>
      </c>
      <c r="BG45" s="90">
        <v>2</v>
      </c>
      <c r="BH45" s="90">
        <v>2</v>
      </c>
      <c r="BI45" s="90">
        <v>2</v>
      </c>
      <c r="BJ45" s="90">
        <v>2</v>
      </c>
      <c r="BK45" s="90">
        <v>2</v>
      </c>
      <c r="BL45" s="90">
        <v>2</v>
      </c>
      <c r="BM45" s="90">
        <v>2</v>
      </c>
      <c r="BN45" s="90">
        <v>2</v>
      </c>
      <c r="BO45" s="90">
        <v>2</v>
      </c>
      <c r="BP45" s="90">
        <v>2</v>
      </c>
      <c r="BQ45" s="90">
        <v>2</v>
      </c>
      <c r="BR45" s="90">
        <v>2</v>
      </c>
      <c r="BS45" s="90">
        <v>2</v>
      </c>
      <c r="BT45" s="90">
        <v>2</v>
      </c>
      <c r="BU45" s="90">
        <v>2</v>
      </c>
      <c r="BV45" s="90">
        <v>2</v>
      </c>
      <c r="BW45" s="90">
        <v>2</v>
      </c>
      <c r="BX45" s="90">
        <v>2</v>
      </c>
      <c r="BY45" s="90">
        <v>2</v>
      </c>
      <c r="BZ45" s="90">
        <v>2</v>
      </c>
      <c r="CA45" s="92" t="s">
        <v>141</v>
      </c>
    </row>
    <row r="46" spans="1:79" s="93" customFormat="1" ht="12.75">
      <c r="A46"/>
      <c r="B46" s="77">
        <v>43</v>
      </c>
      <c r="C46" s="78" t="s">
        <v>174</v>
      </c>
      <c r="D46" s="79" t="s">
        <v>175</v>
      </c>
      <c r="E46" s="79" t="s">
        <v>64</v>
      </c>
      <c r="F46" s="80">
        <v>8.4</v>
      </c>
      <c r="G46" s="80">
        <f>F46/1.5</f>
        <v>5.6000000000000005</v>
      </c>
      <c r="H46" s="80"/>
      <c r="I46" s="80">
        <f>0.5*H46/1.9</f>
        <v>0</v>
      </c>
      <c r="J46" s="80">
        <v>0</v>
      </c>
      <c r="K46" s="80">
        <f>J46/10*K$1</f>
        <v>0</v>
      </c>
      <c r="L46" s="80"/>
      <c r="M46" s="80">
        <f>L46/40*M$1</f>
        <v>0</v>
      </c>
      <c r="N46" s="80"/>
      <c r="O46" s="80">
        <f>N46/11</f>
        <v>0</v>
      </c>
      <c r="P46" s="80">
        <f>O46+M46+K46</f>
        <v>0</v>
      </c>
      <c r="Q46" s="80"/>
      <c r="R46" s="80">
        <f>Q46*13/18</f>
        <v>0</v>
      </c>
      <c r="S46" s="81">
        <f>SUM(AD46:BZ46)</f>
        <v>56</v>
      </c>
      <c r="T46" s="82">
        <f>S46/T$1*100</f>
        <v>57.14285714285714</v>
      </c>
      <c r="U46" s="117">
        <f>(G46+I46+P46+R46)/4</f>
        <v>1.4000000000000001</v>
      </c>
      <c r="V46" s="83">
        <f>U46*10</f>
        <v>14.000000000000002</v>
      </c>
      <c r="W46" s="84">
        <v>60</v>
      </c>
      <c r="X46" s="84">
        <v>25</v>
      </c>
      <c r="Y46" s="86" t="str">
        <f>IF(T46&gt;25,"RF",IF(U46&gt;5.9,"A","EE"))</f>
        <v>RF</v>
      </c>
      <c r="Z46" s="87"/>
      <c r="AA46" s="86" t="str">
        <f>IF(Y46="A","A",IF(Y46="RF",Y46,IF(Y46="EE",IF(Z46="",Y46,IF(Z46&gt;5.9,"A","RNEE")))))</f>
        <v>RF</v>
      </c>
      <c r="AB46" s="118">
        <f>IF(Z46="",U46,Z46)</f>
        <v>1.4000000000000001</v>
      </c>
      <c r="AC46"/>
      <c r="AD46" s="89"/>
      <c r="AE46" s="90">
        <v>2</v>
      </c>
      <c r="AF46" s="90">
        <v>2</v>
      </c>
      <c r="AG46" s="89"/>
      <c r="AH46" s="89"/>
      <c r="AI46" s="89"/>
      <c r="AJ46" s="89"/>
      <c r="AK46" s="89"/>
      <c r="AL46" s="90">
        <v>2</v>
      </c>
      <c r="AM46" s="89"/>
      <c r="AN46" s="89"/>
      <c r="AO46" s="89"/>
      <c r="AP46" s="89"/>
      <c r="AQ46" s="89"/>
      <c r="AR46" s="89"/>
      <c r="AS46" s="89"/>
      <c r="AT46" s="89"/>
      <c r="AU46" s="90">
        <v>2</v>
      </c>
      <c r="AV46" s="90">
        <v>2</v>
      </c>
      <c r="AW46" s="90">
        <v>2</v>
      </c>
      <c r="AX46" s="89"/>
      <c r="AY46" s="89"/>
      <c r="AZ46" s="90">
        <v>2</v>
      </c>
      <c r="BA46" s="90">
        <v>2</v>
      </c>
      <c r="BB46" s="90">
        <v>2</v>
      </c>
      <c r="BC46" s="89"/>
      <c r="BD46" s="90">
        <v>2</v>
      </c>
      <c r="BE46" s="89"/>
      <c r="BF46" s="90">
        <v>2</v>
      </c>
      <c r="BG46" s="89"/>
      <c r="BH46" s="89"/>
      <c r="BI46" s="90">
        <v>2</v>
      </c>
      <c r="BJ46" s="90">
        <v>2</v>
      </c>
      <c r="BK46" s="90">
        <v>2</v>
      </c>
      <c r="BL46" s="90">
        <v>2</v>
      </c>
      <c r="BM46" s="89"/>
      <c r="BN46" s="90">
        <v>2</v>
      </c>
      <c r="BO46" s="90">
        <v>2</v>
      </c>
      <c r="BP46" s="90">
        <v>2</v>
      </c>
      <c r="BQ46" s="90">
        <v>2</v>
      </c>
      <c r="BR46" s="90">
        <v>2</v>
      </c>
      <c r="BS46" s="90">
        <v>2</v>
      </c>
      <c r="BT46" s="90">
        <v>2</v>
      </c>
      <c r="BU46" s="90">
        <v>2</v>
      </c>
      <c r="BV46" s="90">
        <v>2</v>
      </c>
      <c r="BW46" s="90">
        <v>2</v>
      </c>
      <c r="BX46" s="90">
        <v>2</v>
      </c>
      <c r="BY46" s="90">
        <v>2</v>
      </c>
      <c r="BZ46" s="90">
        <v>2</v>
      </c>
      <c r="CA46" s="92" t="s">
        <v>176</v>
      </c>
    </row>
    <row r="47" spans="1:79" s="93" customFormat="1" ht="12.75">
      <c r="A47"/>
      <c r="B47" s="105">
        <v>44</v>
      </c>
      <c r="C47" s="106" t="s">
        <v>177</v>
      </c>
      <c r="D47" s="107" t="s">
        <v>178</v>
      </c>
      <c r="E47" s="107" t="s">
        <v>83</v>
      </c>
      <c r="F47" s="108">
        <v>11</v>
      </c>
      <c r="G47" s="108">
        <f>F47/1.5</f>
        <v>7.333333333333333</v>
      </c>
      <c r="H47" s="108">
        <v>4</v>
      </c>
      <c r="I47" s="108">
        <f>0.5*H47/1.9</f>
        <v>1.0526315789473684</v>
      </c>
      <c r="J47" s="108">
        <v>10</v>
      </c>
      <c r="K47" s="108">
        <f>J47/10*K$1</f>
        <v>2</v>
      </c>
      <c r="L47" s="108">
        <v>29</v>
      </c>
      <c r="M47" s="108">
        <f>L47/40*M$1</f>
        <v>4.35</v>
      </c>
      <c r="N47" s="108">
        <f>14+21</f>
        <v>35</v>
      </c>
      <c r="O47" s="108">
        <f>N47/11</f>
        <v>3.1818181818181817</v>
      </c>
      <c r="P47" s="108">
        <f>O47+M47+K47</f>
        <v>9.531818181818181</v>
      </c>
      <c r="Q47" s="108">
        <f>4.5+8.5</f>
        <v>13</v>
      </c>
      <c r="R47" s="108">
        <f>Q47*13/18</f>
        <v>9.38888888888889</v>
      </c>
      <c r="S47" s="109">
        <f>SUM(AD47:BZ47)</f>
        <v>6</v>
      </c>
      <c r="T47" s="110">
        <f>S47/T$1*100</f>
        <v>6.122448979591836</v>
      </c>
      <c r="U47" s="111">
        <f>(G47+I47+P47+R47)/4</f>
        <v>6.826667995746943</v>
      </c>
      <c r="V47" s="112">
        <f>U47*10</f>
        <v>68.26667995746944</v>
      </c>
      <c r="W47" s="113">
        <v>60</v>
      </c>
      <c r="X47" s="113">
        <v>25</v>
      </c>
      <c r="Y47" s="114" t="str">
        <f>IF(T47&gt;25,"RF",IF(U47&gt;5.9,"A","EE"))</f>
        <v>A</v>
      </c>
      <c r="Z47" s="115"/>
      <c r="AA47" s="114" t="str">
        <f>IF(Y47="A","A",IF(Y47="RF",Y47,IF(Y47="EE",IF(Z47="",Y47,IF(Z47&gt;5.9,"A","RNEE")))))</f>
        <v>A</v>
      </c>
      <c r="AB47" s="116">
        <f>IF(Z47="",U47,Z47)</f>
        <v>6.826667995746943</v>
      </c>
      <c r="AC47"/>
      <c r="AD47" s="90">
        <v>2</v>
      </c>
      <c r="AE47" s="89"/>
      <c r="AF47" s="89"/>
      <c r="AG47" s="89"/>
      <c r="AH47" s="89"/>
      <c r="AI47" s="89"/>
      <c r="AJ47" s="89"/>
      <c r="AK47" s="89"/>
      <c r="AL47" s="89"/>
      <c r="AM47" s="90">
        <v>2</v>
      </c>
      <c r="AN47" s="89"/>
      <c r="AO47" s="89"/>
      <c r="AP47" s="89"/>
      <c r="AQ47" s="89"/>
      <c r="AR47" s="89"/>
      <c r="AS47" s="89"/>
      <c r="AT47" s="89"/>
      <c r="AU47" s="89"/>
      <c r="AV47" s="89"/>
      <c r="AW47" s="89"/>
      <c r="AX47" s="89"/>
      <c r="AY47" s="89"/>
      <c r="AZ47" s="89"/>
      <c r="BA47" s="89"/>
      <c r="BB47" s="89"/>
      <c r="BC47" s="89"/>
      <c r="BD47" s="90">
        <v>2</v>
      </c>
      <c r="BE47" s="89"/>
      <c r="BF47" s="89"/>
      <c r="BG47" s="89"/>
      <c r="BH47" s="89"/>
      <c r="BI47" s="89"/>
      <c r="BJ47" s="89"/>
      <c r="BK47" s="89"/>
      <c r="BL47" s="89"/>
      <c r="BM47" s="89"/>
      <c r="BN47" s="89"/>
      <c r="BO47" s="89"/>
      <c r="BP47" s="89"/>
      <c r="BQ47" s="89"/>
      <c r="BR47" s="89"/>
      <c r="BS47" s="89"/>
      <c r="BT47" s="89"/>
      <c r="BU47" s="89"/>
      <c r="BV47" s="89"/>
      <c r="BW47" s="91"/>
      <c r="BX47" s="91"/>
      <c r="BY47" s="91"/>
      <c r="BZ47" s="91"/>
      <c r="CA47" s="92" t="s">
        <v>65</v>
      </c>
    </row>
    <row r="48" spans="1:79" s="93" customFormat="1" ht="12.75">
      <c r="A48"/>
      <c r="B48" s="77">
        <v>45</v>
      </c>
      <c r="C48" s="78" t="s">
        <v>179</v>
      </c>
      <c r="D48" s="79" t="s">
        <v>180</v>
      </c>
      <c r="E48" s="79" t="s">
        <v>64</v>
      </c>
      <c r="F48" s="80"/>
      <c r="G48" s="80">
        <f>F48/1.5</f>
        <v>0</v>
      </c>
      <c r="H48" s="80"/>
      <c r="I48" s="80">
        <f>0.5*H48/1.9</f>
        <v>0</v>
      </c>
      <c r="J48" s="80">
        <v>0</v>
      </c>
      <c r="K48" s="80">
        <f>J48/10*K$1</f>
        <v>0</v>
      </c>
      <c r="L48" s="80"/>
      <c r="M48" s="80">
        <f>L48/40*M$1</f>
        <v>0</v>
      </c>
      <c r="N48" s="80"/>
      <c r="O48" s="80">
        <f>N48/11</f>
        <v>0</v>
      </c>
      <c r="P48" s="80">
        <f>O48+M48+K48</f>
        <v>0</v>
      </c>
      <c r="Q48" s="80"/>
      <c r="R48" s="80">
        <f>Q48*13/18</f>
        <v>0</v>
      </c>
      <c r="S48" s="81">
        <f>SUM(AD48:BZ48)</f>
        <v>68</v>
      </c>
      <c r="T48" s="82">
        <f>S48/T$1*100</f>
        <v>69.38775510204081</v>
      </c>
      <c r="U48" s="117">
        <f>(G48+I48+P48+R48)/4</f>
        <v>0</v>
      </c>
      <c r="V48" s="83">
        <f>U48*10</f>
        <v>0</v>
      </c>
      <c r="W48" s="84">
        <v>60</v>
      </c>
      <c r="X48" s="84">
        <v>25</v>
      </c>
      <c r="Y48" s="86" t="str">
        <f>IF(T48&gt;25,"RF",IF(U48&gt;5.9,"A","EE"))</f>
        <v>RF</v>
      </c>
      <c r="Z48" s="87"/>
      <c r="AA48" s="86" t="str">
        <f>IF(Y48="A","A",IF(Y48="RF",Y48,IF(Y48="EE",IF(Z48="",Y48,IF(Z48&gt;5.9,"A","RNEE")))))</f>
        <v>RF</v>
      </c>
      <c r="AB48" s="118">
        <f>IF(Z48="",U48,Z48)</f>
        <v>0</v>
      </c>
      <c r="AC48"/>
      <c r="AD48" s="90">
        <v>2</v>
      </c>
      <c r="AE48" s="89"/>
      <c r="AF48" s="89"/>
      <c r="AG48" s="89"/>
      <c r="AH48" s="89"/>
      <c r="AI48" s="89"/>
      <c r="AJ48" s="89"/>
      <c r="AK48" s="89"/>
      <c r="AL48" s="89"/>
      <c r="AM48" s="89"/>
      <c r="AN48" s="89"/>
      <c r="AO48" s="89"/>
      <c r="AP48" s="90">
        <v>2</v>
      </c>
      <c r="AQ48" s="89"/>
      <c r="AR48" s="89"/>
      <c r="AS48" s="89"/>
      <c r="AT48" s="89"/>
      <c r="AU48" s="90">
        <v>2</v>
      </c>
      <c r="AV48" s="90">
        <v>2</v>
      </c>
      <c r="AW48" s="90">
        <v>2</v>
      </c>
      <c r="AX48" s="90">
        <v>2</v>
      </c>
      <c r="AY48" s="90">
        <v>2</v>
      </c>
      <c r="AZ48" s="90">
        <v>2</v>
      </c>
      <c r="BA48" s="90">
        <v>2</v>
      </c>
      <c r="BB48" s="90">
        <v>2</v>
      </c>
      <c r="BC48" s="90">
        <v>2</v>
      </c>
      <c r="BD48" s="90">
        <v>2</v>
      </c>
      <c r="BE48" s="90">
        <v>2</v>
      </c>
      <c r="BF48" s="90">
        <v>2</v>
      </c>
      <c r="BG48" s="90">
        <v>2</v>
      </c>
      <c r="BH48" s="90">
        <v>2</v>
      </c>
      <c r="BI48" s="90">
        <v>2</v>
      </c>
      <c r="BJ48" s="90">
        <v>2</v>
      </c>
      <c r="BK48" s="90">
        <v>2</v>
      </c>
      <c r="BL48" s="90">
        <v>2</v>
      </c>
      <c r="BM48" s="90">
        <v>2</v>
      </c>
      <c r="BN48" s="90">
        <v>2</v>
      </c>
      <c r="BO48" s="90">
        <v>2</v>
      </c>
      <c r="BP48" s="90">
        <v>2</v>
      </c>
      <c r="BQ48" s="90">
        <v>2</v>
      </c>
      <c r="BR48" s="90">
        <v>2</v>
      </c>
      <c r="BS48" s="90">
        <v>2</v>
      </c>
      <c r="BT48" s="90">
        <v>2</v>
      </c>
      <c r="BU48" s="90">
        <v>2</v>
      </c>
      <c r="BV48" s="90">
        <v>2</v>
      </c>
      <c r="BW48" s="90">
        <v>2</v>
      </c>
      <c r="BX48" s="90">
        <v>2</v>
      </c>
      <c r="BY48" s="90">
        <v>2</v>
      </c>
      <c r="BZ48" s="90">
        <v>2</v>
      </c>
      <c r="CA48" s="92" t="s">
        <v>141</v>
      </c>
    </row>
    <row r="49" spans="1:79" s="93" customFormat="1" ht="12.75">
      <c r="A49"/>
      <c r="B49" s="94">
        <v>46</v>
      </c>
      <c r="C49" s="95" t="s">
        <v>181</v>
      </c>
      <c r="D49" s="96" t="s">
        <v>182</v>
      </c>
      <c r="E49" s="96" t="s">
        <v>64</v>
      </c>
      <c r="F49" s="97"/>
      <c r="G49" s="97">
        <f>F49/1.5</f>
        <v>0</v>
      </c>
      <c r="H49" s="97">
        <v>4.8</v>
      </c>
      <c r="I49" s="97">
        <f>0.5*H49/1.9</f>
        <v>1.263157894736842</v>
      </c>
      <c r="J49" s="97">
        <v>10</v>
      </c>
      <c r="K49" s="97">
        <f>J49/10*K$1</f>
        <v>2</v>
      </c>
      <c r="L49" s="97">
        <v>35</v>
      </c>
      <c r="M49" s="97">
        <f>L49/40*M$1</f>
        <v>5.25</v>
      </c>
      <c r="N49" s="97">
        <f>5+16+14.5</f>
        <v>35.5</v>
      </c>
      <c r="O49" s="97">
        <f>N49/11</f>
        <v>3.227272727272727</v>
      </c>
      <c r="P49" s="97">
        <f>O49+M49+K49</f>
        <v>10.477272727272727</v>
      </c>
      <c r="Q49" s="97">
        <v>5</v>
      </c>
      <c r="R49" s="97">
        <f>Q49*13/18</f>
        <v>3.611111111111111</v>
      </c>
      <c r="S49" s="98">
        <f>SUM(AD49:BZ49)</f>
        <v>18</v>
      </c>
      <c r="T49" s="99">
        <f>S49/T$1*100</f>
        <v>18.367346938775512</v>
      </c>
      <c r="U49" s="119">
        <f>(G49+I49+P49+R49)/4</f>
        <v>3.83788543328017</v>
      </c>
      <c r="V49" s="100">
        <f>U49*10</f>
        <v>38.3788543328017</v>
      </c>
      <c r="W49" s="101">
        <v>60</v>
      </c>
      <c r="X49" s="101">
        <v>25</v>
      </c>
      <c r="Y49" s="102" t="str">
        <f>IF(T49&gt;25,"RF",IF(U49&gt;5.9,"A","EE"))</f>
        <v>EE</v>
      </c>
      <c r="Z49" s="103"/>
      <c r="AA49" s="102" t="str">
        <f>IF(Y49="A","A",IF(Y49="RF",Y49,IF(Y49="EE",IF(Z49="",Y49,IF(Z49&gt;5.9,"A","RNEE")))))</f>
        <v>EE</v>
      </c>
      <c r="AB49" s="120">
        <f>IF(Z49="",U49,Z49)</f>
        <v>3.83788543328017</v>
      </c>
      <c r="AC49"/>
      <c r="AD49" s="90">
        <v>2</v>
      </c>
      <c r="AE49" s="89"/>
      <c r="AF49" s="89"/>
      <c r="AG49" s="89"/>
      <c r="AH49" s="89"/>
      <c r="AI49" s="89"/>
      <c r="AJ49" s="89"/>
      <c r="AK49" s="90">
        <v>2</v>
      </c>
      <c r="AL49" s="90">
        <v>2</v>
      </c>
      <c r="AM49" s="89"/>
      <c r="AN49" s="89"/>
      <c r="AO49" s="89"/>
      <c r="AP49" s="90">
        <v>2</v>
      </c>
      <c r="AQ49" s="89"/>
      <c r="AR49" s="89"/>
      <c r="AS49" s="89"/>
      <c r="AT49" s="90">
        <v>2</v>
      </c>
      <c r="AU49" s="89"/>
      <c r="AV49" s="89"/>
      <c r="AW49" s="89"/>
      <c r="AX49" s="89"/>
      <c r="AY49" s="89"/>
      <c r="AZ49" s="89"/>
      <c r="BA49" s="90">
        <v>2</v>
      </c>
      <c r="BB49" s="90">
        <v>2</v>
      </c>
      <c r="BC49" s="90">
        <v>2</v>
      </c>
      <c r="BD49" s="89"/>
      <c r="BE49" s="89"/>
      <c r="BF49" s="89"/>
      <c r="BG49" s="89"/>
      <c r="BH49" s="89"/>
      <c r="BI49" s="89"/>
      <c r="BJ49" s="89"/>
      <c r="BK49" s="89"/>
      <c r="BL49" s="90">
        <v>2</v>
      </c>
      <c r="BM49" s="89"/>
      <c r="BN49" s="89"/>
      <c r="BO49" s="89"/>
      <c r="BP49" s="89"/>
      <c r="BQ49" s="89"/>
      <c r="BR49" s="89"/>
      <c r="BS49" s="89"/>
      <c r="BT49" s="89"/>
      <c r="BU49" s="89"/>
      <c r="BV49" s="89"/>
      <c r="BW49" s="91"/>
      <c r="BX49" s="91"/>
      <c r="BY49" s="91"/>
      <c r="BZ49" s="126"/>
      <c r="CA49" s="92" t="s">
        <v>113</v>
      </c>
    </row>
    <row r="50" spans="1:79" s="93" customFormat="1" ht="12.75">
      <c r="A50"/>
      <c r="B50" s="77">
        <v>47</v>
      </c>
      <c r="C50" s="78" t="s">
        <v>183</v>
      </c>
      <c r="D50" s="79" t="s">
        <v>184</v>
      </c>
      <c r="E50" s="79" t="s">
        <v>64</v>
      </c>
      <c r="F50" s="80">
        <v>9.5</v>
      </c>
      <c r="G50" s="80">
        <f>F50/1.5</f>
        <v>6.333333333333333</v>
      </c>
      <c r="H50" s="80">
        <v>6</v>
      </c>
      <c r="I50" s="80">
        <f>0.5*H50/1.9</f>
        <v>1.5789473684210527</v>
      </c>
      <c r="J50" s="80">
        <v>10</v>
      </c>
      <c r="K50" s="80">
        <f>J50/10*K$1</f>
        <v>2</v>
      </c>
      <c r="L50" s="80">
        <v>36</v>
      </c>
      <c r="M50" s="80">
        <f>L50/40*M$1</f>
        <v>5.4</v>
      </c>
      <c r="N50" s="80">
        <f>22+14</f>
        <v>36</v>
      </c>
      <c r="O50" s="80">
        <f>N50/11</f>
        <v>3.272727272727273</v>
      </c>
      <c r="P50" s="80">
        <f>O50+M50+K50</f>
        <v>10.672727272727274</v>
      </c>
      <c r="Q50" s="80">
        <v>13</v>
      </c>
      <c r="R50" s="80">
        <f>Q50*13/18</f>
        <v>9.38888888888889</v>
      </c>
      <c r="S50" s="81">
        <f>SUM(AD50:BZ50)</f>
        <v>4</v>
      </c>
      <c r="T50" s="82">
        <f>S50/T$1*100</f>
        <v>4.081632653061225</v>
      </c>
      <c r="U50" s="117">
        <f>(G50+I50+P50+R50)/4</f>
        <v>6.993474215842637</v>
      </c>
      <c r="V50" s="83">
        <f>U50*10</f>
        <v>69.93474215842637</v>
      </c>
      <c r="W50" s="84">
        <v>60</v>
      </c>
      <c r="X50" s="84">
        <v>25</v>
      </c>
      <c r="Y50" s="86" t="str">
        <f>IF(T50&gt;25,"RF",IF(U50&gt;5.9,"A","EE"))</f>
        <v>A</v>
      </c>
      <c r="Z50" s="87"/>
      <c r="AA50" s="86" t="str">
        <f>IF(Y50="A","A",IF(Y50="RF",Y50,IF(Y50="EE",IF(Z50="",Y50,IF(Z50&gt;5.9,"A","RNEE")))))</f>
        <v>A</v>
      </c>
      <c r="AB50" s="118">
        <f>IF(Z50="",U50,Z50)</f>
        <v>6.993474215842637</v>
      </c>
      <c r="AC50"/>
      <c r="AD50" s="89"/>
      <c r="AE50" s="89"/>
      <c r="AF50" s="89"/>
      <c r="AG50" s="89"/>
      <c r="AH50" s="89"/>
      <c r="AI50" s="89"/>
      <c r="AJ50" s="89"/>
      <c r="AK50" s="89"/>
      <c r="AL50" s="89"/>
      <c r="AM50" s="89"/>
      <c r="AN50" s="89"/>
      <c r="AO50" s="89"/>
      <c r="AP50" s="89"/>
      <c r="AQ50" s="90">
        <v>2</v>
      </c>
      <c r="AR50" s="89"/>
      <c r="AS50" s="89"/>
      <c r="AT50" s="89"/>
      <c r="AU50" s="89"/>
      <c r="AV50" s="89"/>
      <c r="AW50" s="89"/>
      <c r="AX50" s="89"/>
      <c r="AY50" s="89"/>
      <c r="AZ50" s="89"/>
      <c r="BA50" s="89"/>
      <c r="BB50" s="89"/>
      <c r="BC50" s="89"/>
      <c r="BD50" s="89"/>
      <c r="BE50" s="89"/>
      <c r="BF50" s="89"/>
      <c r="BG50" s="89"/>
      <c r="BH50" s="89"/>
      <c r="BI50" s="89"/>
      <c r="BJ50" s="89"/>
      <c r="BK50" s="89"/>
      <c r="BL50" s="90">
        <v>2</v>
      </c>
      <c r="BM50" s="89"/>
      <c r="BN50" s="89"/>
      <c r="BO50" s="89"/>
      <c r="BP50" s="89"/>
      <c r="BQ50" s="89"/>
      <c r="BR50" s="89"/>
      <c r="BS50" s="89"/>
      <c r="BT50" s="89"/>
      <c r="BU50" s="89"/>
      <c r="BV50" s="89"/>
      <c r="BW50" s="91"/>
      <c r="BX50" s="91"/>
      <c r="BY50" s="91"/>
      <c r="BZ50" s="91"/>
      <c r="CA50" s="92" t="s">
        <v>185</v>
      </c>
    </row>
    <row r="51" spans="2:45" ht="12.75">
      <c r="B51">
        <v>48</v>
      </c>
      <c r="F51" s="127"/>
      <c r="G51" s="127">
        <v>10</v>
      </c>
      <c r="H51" s="127"/>
      <c r="I51" s="127">
        <v>5</v>
      </c>
      <c r="J51" s="127"/>
      <c r="K51" s="127"/>
      <c r="L51" s="127"/>
      <c r="M51" s="127"/>
      <c r="N51" s="127"/>
      <c r="O51" s="127"/>
      <c r="P51" s="127">
        <v>12</v>
      </c>
      <c r="Q51" s="127">
        <v>13</v>
      </c>
      <c r="R51" s="127"/>
      <c r="S51" s="128"/>
      <c r="T51" s="129"/>
      <c r="U51" s="127">
        <f>(G51+I51+P51+Q51)/4</f>
        <v>10</v>
      </c>
      <c r="V51" s="127"/>
      <c r="W51" s="127"/>
      <c r="X51" s="127"/>
      <c r="AS51" s="130">
        <f>SUM(AD51:AQ51)</f>
        <v>0</v>
      </c>
    </row>
    <row r="52" spans="1:70" ht="12.75">
      <c r="A52" s="131"/>
      <c r="C52" s="131"/>
      <c r="D52" s="132" t="s">
        <v>186</v>
      </c>
      <c r="F52" s="133">
        <f>AVERAGE(F4:F50)</f>
        <v>7.576052631578947</v>
      </c>
      <c r="G52" s="133">
        <f>AVERAGE(G4:G50)</f>
        <v>4.08354609929078</v>
      </c>
      <c r="H52" s="133">
        <f>AVERAGE(H4:H50)</f>
        <v>4.506666666666666</v>
      </c>
      <c r="I52" s="133">
        <f>AVERAGE(I4:I50)</f>
        <v>0.7569988801791715</v>
      </c>
      <c r="J52" s="134">
        <f>AVERAGE(J4:J50)</f>
        <v>5.191489361702128</v>
      </c>
      <c r="K52" s="134">
        <f>AVERAGE(K4:K50)</f>
        <v>1.0382978723404257</v>
      </c>
      <c r="L52" s="134">
        <f>AVERAGE(L4:L50)</f>
        <v>28.06896551724138</v>
      </c>
      <c r="M52" s="134">
        <f>AVERAGE(M4:M50)</f>
        <v>2.597872340425532</v>
      </c>
      <c r="N52" s="134">
        <f>AVERAGE(N4:N50)</f>
        <v>31.479166666666668</v>
      </c>
      <c r="O52" s="134">
        <f>AVERAGE(O4:O50)</f>
        <v>1.4613152804642167</v>
      </c>
      <c r="P52" s="133">
        <f>AVERAGE(P4:P50)</f>
        <v>5.097485493230175</v>
      </c>
      <c r="Q52" s="134"/>
      <c r="R52" s="134"/>
      <c r="S52" s="134">
        <f>AVERAGE(S4:S50)</f>
        <v>29.106382978723403</v>
      </c>
      <c r="T52" s="134">
        <f>AVERAGE(T4:T50)</f>
        <v>29.700390794615704</v>
      </c>
      <c r="U52" s="135">
        <f>AVERAGE(U4:U50)</f>
        <v>3.269348043706946</v>
      </c>
      <c r="V52" s="136">
        <f>AVERAGE(V4:V50)</f>
        <v>32.69348043706946</v>
      </c>
      <c r="W52" s="136"/>
      <c r="X52" s="136"/>
      <c r="AE52" s="137"/>
      <c r="AF52" s="137"/>
      <c r="AH52" s="137"/>
      <c r="AJ52" s="138"/>
      <c r="AK52" s="138"/>
      <c r="AL52" s="138"/>
      <c r="AM52" s="138"/>
      <c r="AN52" s="138"/>
      <c r="AO52" s="138"/>
      <c r="AQ52" s="138"/>
      <c r="AR52" s="138"/>
      <c r="AS52" s="139"/>
      <c r="AT52" s="138"/>
      <c r="AU52" s="138"/>
      <c r="AV52" s="138"/>
      <c r="AW52" s="138"/>
      <c r="AY52" s="138"/>
      <c r="AZ52" s="138"/>
      <c r="BA52" s="138"/>
      <c r="BB52" s="138"/>
      <c r="BC52" s="138"/>
      <c r="BD52" s="138"/>
      <c r="BF52" s="138"/>
      <c r="BG52" s="138"/>
      <c r="BH52" s="138"/>
      <c r="BI52" s="138"/>
      <c r="BJ52" s="138"/>
      <c r="BK52" s="138"/>
      <c r="BM52" s="138"/>
      <c r="BN52" s="138"/>
      <c r="BO52" s="138"/>
      <c r="BP52" s="138"/>
      <c r="BQ52" s="138"/>
      <c r="BR52" s="138"/>
    </row>
    <row r="53" spans="3:70" ht="12.75">
      <c r="C53" s="131"/>
      <c r="S53" t="s">
        <v>187</v>
      </c>
      <c r="T53" s="64" t="s">
        <v>188</v>
      </c>
      <c r="U53" s="140" t="s">
        <v>189</v>
      </c>
      <c r="Y53" t="s">
        <v>190</v>
      </c>
      <c r="AE53" s="137"/>
      <c r="AF53" s="137"/>
      <c r="AG53" s="141"/>
      <c r="AH53" s="137"/>
      <c r="AI53" s="141"/>
      <c r="AJ53" s="141"/>
      <c r="AK53" s="141"/>
      <c r="AL53" s="142"/>
      <c r="AM53" s="142"/>
      <c r="AN53" s="142"/>
      <c r="AO53" s="142"/>
      <c r="AP53" s="141"/>
      <c r="AQ53" s="141"/>
      <c r="AR53" s="141"/>
      <c r="AS53" s="143"/>
      <c r="AT53" s="142"/>
      <c r="AU53" s="142"/>
      <c r="AV53" s="142"/>
      <c r="AW53" s="142"/>
      <c r="AX53" s="141"/>
      <c r="AY53" s="141"/>
      <c r="AZ53" s="141"/>
      <c r="BA53" s="142"/>
      <c r="BB53" s="142"/>
      <c r="BC53" s="142"/>
      <c r="BD53" s="142"/>
      <c r="BE53" s="141"/>
      <c r="BF53" s="141"/>
      <c r="BG53" s="141"/>
      <c r="BH53" s="142"/>
      <c r="BI53" s="142"/>
      <c r="BJ53" s="142"/>
      <c r="BK53" s="142"/>
      <c r="BL53" s="141"/>
      <c r="BM53" s="141"/>
      <c r="BN53" s="141"/>
      <c r="BO53" s="142"/>
      <c r="BP53" s="142"/>
      <c r="BQ53" s="142"/>
      <c r="BR53" s="142"/>
    </row>
    <row r="54" spans="18:25" ht="12.75">
      <c r="R54" t="s">
        <v>191</v>
      </c>
      <c r="S54" s="144">
        <f>COUNTIF($Y$4:$Y$50,"EE")</f>
        <v>12</v>
      </c>
      <c r="T54" s="144">
        <f>COUNTIF($Y$4:$Y$50,"RF")</f>
        <v>22</v>
      </c>
      <c r="U54" s="144">
        <f>COUNTIF($Y$4:$Y$50,"A")</f>
        <v>13</v>
      </c>
      <c r="Y54">
        <f>U54+T54+S54</f>
        <v>47</v>
      </c>
    </row>
    <row r="55" spans="18:21" ht="12.75">
      <c r="R55" t="s">
        <v>191</v>
      </c>
      <c r="S55">
        <v>12</v>
      </c>
      <c r="T55"/>
      <c r="U55">
        <v>13</v>
      </c>
    </row>
    <row r="56" spans="18:25" ht="12.75">
      <c r="R56" t="s">
        <v>192</v>
      </c>
      <c r="S56" s="144">
        <f>S54/$Y$54*100</f>
        <v>25.53191489361702</v>
      </c>
      <c r="T56" s="144">
        <f>T54/$Y$54*100</f>
        <v>46.808510638297875</v>
      </c>
      <c r="U56" s="144">
        <f>U54/$Y$54*100</f>
        <v>27.659574468085108</v>
      </c>
      <c r="Y56">
        <f>U56+T56+S56</f>
        <v>100</v>
      </c>
    </row>
  </sheetData>
  <sheetProtection selectLockedCells="1" selectUnlockedCells="1"/>
  <mergeCells count="29">
    <mergeCell ref="B1:E1"/>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conditionalFormatting sqref="S55:U55">
    <cfRule type="cellIs" priority="1" dxfId="1" operator="equal" stopIfTrue="1">
      <formula>Calendário!$K$5</formula>
    </cfRule>
  </conditionalFormatting>
  <conditionalFormatting sqref="U53">
    <cfRule type="cellIs" priority="2" dxfId="1" operator="equal" stopIfTrue="1">
      <formula>Calendário!$K$5</formula>
    </cfRule>
  </conditionalFormatting>
  <conditionalFormatting sqref="D51">
    <cfRule type="cellIs" priority="3" dxfId="1" operator="equal" stopIfTrue="1">
      <formula>Calendário!$K$5</formula>
    </cfRule>
  </conditionalFormatting>
  <conditionalFormatting sqref="A1:B12 A14:A29 A31:A51 B13:B50 C1:D3 C51 D4:E50 E1 Z4:Z50 AC4:AC12 AC14:AC29 AE51:AF51 AH51 AJ51:AO51 AQ51:AR51 AS54:AS65536 AT51:AW51 AY51:BD51 BF51:BK51 BM51:BR51">
    <cfRule type="cellIs" priority="4" dxfId="1" operator="equal" stopIfTrue="1">
      <formula>Calendário!$K$5</formula>
    </cfRule>
  </conditionalFormatting>
  <conditionalFormatting sqref="AU2 AX2 BA2 BD2 BG2 BJ2 BN2 BR2 BU2 BX2">
    <cfRule type="cellIs" priority="5" dxfId="1" operator="equal" stopIfTrue="1">
      <formula>Calendário!$K$5</formula>
    </cfRule>
  </conditionalFormatting>
  <conditionalFormatting sqref="A52:P65525 Q52:Q53 Q56:Y65525 R52:T54 U52:X52 U54 V53:X54 Y52:Y54 Z52:AD65525 AE54:AR65525 AG52 AI52 AP52 AT54:BR65525 AX52 BE52 BL52 BS52:IV65525">
    <cfRule type="cellIs" priority="6" dxfId="1" operator="equal" stopIfTrue="1">
      <formula>Calendário!$K$5</formula>
    </cfRule>
  </conditionalFormatting>
  <conditionalFormatting sqref="U4:X50 AB4:AB50">
    <cfRule type="cellIs" priority="7" dxfId="2" operator="lessThanOrEqual" stopIfTrue="1">
      <formula>5.9</formula>
    </cfRule>
  </conditionalFormatting>
  <conditionalFormatting sqref="T4:T50">
    <cfRule type="cellIs" priority="8" dxfId="3" operator="between" stopIfTrue="1">
      <formula>25</formula>
      <formula>49</formula>
    </cfRule>
    <cfRule type="cellIs" priority="9" dxfId="2" operator="greaterThanOrEqual" stopIfTrue="1">
      <formula>50</formula>
    </cfRule>
    <cfRule type="cellIs" priority="10" dxfId="4" operator="between" stopIfTrue="1">
      <formula>16</formula>
      <formula>24</formula>
    </cfRule>
  </conditionalFormatting>
  <conditionalFormatting sqref="Y4:Y50 AA4:AA50">
    <cfRule type="cellIs" priority="11" dxfId="2" operator="equal" stopIfTrue="1">
      <formula>"RF"</formula>
    </cfRule>
    <cfRule type="cellIs" priority="12" dxfId="5" operator="equal" stopIfTrue="1">
      <formula>"EE"</formula>
    </cfRule>
    <cfRule type="cellIs" priority="13" dxfId="6" operator="equal" stopIfTrue="1">
      <formula>"A"</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Z66"/>
  <sheetViews>
    <sheetView zoomScale="65" zoomScaleNormal="65" workbookViewId="0" topLeftCell="A1">
      <selection activeCell="AA17" sqref="AA17"/>
    </sheetView>
  </sheetViews>
  <sheetFormatPr defaultColWidth="9.140625" defaultRowHeight="15"/>
  <cols>
    <col min="1" max="1" width="3.00390625" style="0" customWidth="1"/>
    <col min="3" max="3" width="34.8515625" style="0" customWidth="1"/>
    <col min="4" max="4" width="11.57421875" style="0" customWidth="1"/>
    <col min="5" max="6" width="0" style="0" hidden="1" customWidth="1"/>
    <col min="7" max="8" width="11.57421875" style="0" customWidth="1"/>
    <col min="9" max="9" width="5.140625" style="137" customWidth="1"/>
    <col min="10" max="10" width="0" style="137" hidden="1" customWidth="1"/>
    <col min="11" max="11" width="5.00390625" style="137" customWidth="1"/>
    <col min="12" max="12" width="0" style="137" hidden="1" customWidth="1"/>
    <col min="13" max="13" width="5.140625" style="137" customWidth="1"/>
    <col min="14" max="14" width="0" style="137" hidden="1" customWidth="1"/>
    <col min="15" max="15" width="6.28125" style="137" customWidth="1"/>
    <col min="16" max="16" width="0" style="137" hidden="1" customWidth="1"/>
    <col min="17" max="17" width="5.421875" style="137" customWidth="1"/>
    <col min="18" max="18" width="11.57421875" style="137" customWidth="1"/>
    <col min="19" max="20" width="7.140625" style="137" customWidth="1"/>
    <col min="21" max="21" width="8.57421875" style="0" customWidth="1"/>
    <col min="22" max="22" width="9.28125" style="0" customWidth="1"/>
    <col min="23" max="23" width="11.28125" style="0" customWidth="1"/>
    <col min="25" max="25" width="0" style="0" hidden="1" customWidth="1"/>
    <col min="26" max="26" width="12.140625" style="0" customWidth="1"/>
  </cols>
  <sheetData>
    <row r="1" spans="20:22" ht="12.75">
      <c r="T1" s="145"/>
      <c r="U1" s="145"/>
      <c r="V1" s="145"/>
    </row>
    <row r="2" spans="20:22" ht="12.75">
      <c r="T2" s="145"/>
      <c r="U2" s="145"/>
      <c r="V2" s="145"/>
    </row>
    <row r="4" spans="2:23" ht="27" customHeight="1">
      <c r="B4" s="146" t="s">
        <v>193</v>
      </c>
      <c r="C4" s="146"/>
      <c r="D4" s="146"/>
      <c r="E4" s="146"/>
      <c r="F4" s="146"/>
      <c r="G4" s="146" t="s">
        <v>194</v>
      </c>
      <c r="H4" s="146" t="s">
        <v>195</v>
      </c>
      <c r="I4" s="147" t="s">
        <v>196</v>
      </c>
      <c r="J4" s="147"/>
      <c r="K4" s="147" t="s">
        <v>197</v>
      </c>
      <c r="L4" s="147"/>
      <c r="M4" s="147" t="s">
        <v>198</v>
      </c>
      <c r="N4" s="147"/>
      <c r="O4" s="147" t="s">
        <v>45</v>
      </c>
      <c r="P4" s="147"/>
      <c r="Q4" s="147" t="s">
        <v>190</v>
      </c>
      <c r="R4" s="147" t="s">
        <v>199</v>
      </c>
      <c r="S4" s="148" t="s">
        <v>200</v>
      </c>
      <c r="T4" s="148" t="s">
        <v>201</v>
      </c>
      <c r="U4" s="148" t="s">
        <v>202</v>
      </c>
      <c r="V4" s="148" t="s">
        <v>203</v>
      </c>
      <c r="W4" s="149" t="s">
        <v>204</v>
      </c>
    </row>
    <row r="5" spans="2:23" ht="12.75">
      <c r="B5" s="150" t="s">
        <v>205</v>
      </c>
      <c r="C5" s="151" t="s">
        <v>206</v>
      </c>
      <c r="D5" s="152"/>
      <c r="E5" s="152"/>
      <c r="F5" s="152"/>
      <c r="G5" s="152"/>
      <c r="H5" s="152"/>
      <c r="I5" s="152">
        <v>10</v>
      </c>
      <c r="J5" s="152"/>
      <c r="K5" s="152">
        <v>10</v>
      </c>
      <c r="L5" s="152"/>
      <c r="M5" s="152">
        <v>10</v>
      </c>
      <c r="N5" s="152"/>
      <c r="O5" s="152">
        <v>10</v>
      </c>
      <c r="P5" s="152"/>
      <c r="Q5" s="152">
        <v>4</v>
      </c>
      <c r="R5" s="152"/>
      <c r="S5" s="153">
        <f>18*6</f>
        <v>108</v>
      </c>
      <c r="T5" s="154">
        <f>(I5+K5+M5+O5+P5+Q5+R5)/4.4</f>
        <v>10</v>
      </c>
      <c r="U5" s="153"/>
      <c r="V5" s="153"/>
      <c r="W5" s="155"/>
    </row>
    <row r="6" spans="2:23" ht="12.75">
      <c r="B6" s="150" t="s">
        <v>207</v>
      </c>
      <c r="C6" s="156" t="s">
        <v>32</v>
      </c>
      <c r="D6" s="157" t="s">
        <v>208</v>
      </c>
      <c r="E6" s="157" t="s">
        <v>209</v>
      </c>
      <c r="F6" s="157" t="s">
        <v>210</v>
      </c>
      <c r="G6" s="157"/>
      <c r="H6" s="157"/>
      <c r="I6" s="158">
        <v>14</v>
      </c>
      <c r="J6" s="158"/>
      <c r="K6" s="158">
        <v>16</v>
      </c>
      <c r="L6" s="158"/>
      <c r="M6" s="158">
        <v>19</v>
      </c>
      <c r="N6" s="158"/>
      <c r="O6" s="158">
        <v>21</v>
      </c>
      <c r="P6" s="158"/>
      <c r="Q6" s="158">
        <v>23</v>
      </c>
      <c r="R6" s="158">
        <v>26</v>
      </c>
      <c r="S6" s="153">
        <f>25*S5/100</f>
        <v>27</v>
      </c>
      <c r="T6" s="159">
        <f>(I6+K6+M6+O6+P6+Q6+R6)/4.4</f>
        <v>27.045454545454543</v>
      </c>
      <c r="U6" s="160"/>
      <c r="V6" s="160"/>
      <c r="W6" s="161"/>
    </row>
    <row r="7" spans="1:23" ht="12.75">
      <c r="A7">
        <v>1</v>
      </c>
      <c r="B7" s="162" t="s">
        <v>62</v>
      </c>
      <c r="C7" s="163" t="s">
        <v>63</v>
      </c>
      <c r="D7" s="164" t="s">
        <v>64</v>
      </c>
      <c r="E7" s="165">
        <v>93</v>
      </c>
      <c r="F7" s="164" t="s">
        <v>211</v>
      </c>
      <c r="G7" s="164"/>
      <c r="H7" s="166"/>
      <c r="I7" s="167"/>
      <c r="J7" s="167"/>
      <c r="K7" s="168"/>
      <c r="L7" s="168"/>
      <c r="M7" s="167"/>
      <c r="N7" s="167"/>
      <c r="O7" s="167"/>
      <c r="P7" s="167"/>
      <c r="Q7" s="167"/>
      <c r="R7" s="167"/>
      <c r="S7" s="169"/>
      <c r="T7" s="159">
        <f>(I7+K7+M7+O7+P7+Q7+R7)/4.4</f>
        <v>0</v>
      </c>
      <c r="U7" s="159"/>
      <c r="V7" s="170"/>
      <c r="W7" s="171" t="str">
        <f>IF(V7="",IF(T7&gt;=6,"Aprovado","Reprovado Nota"),IF(V7&gt;=6,"Aprovado Exame","Reprovado  Nota"))</f>
        <v>Reprovado Nota</v>
      </c>
    </row>
    <row r="8" spans="1:23" ht="12.75">
      <c r="A8">
        <v>2</v>
      </c>
      <c r="B8" s="172" t="s">
        <v>70</v>
      </c>
      <c r="C8" s="173" t="s">
        <v>71</v>
      </c>
      <c r="D8" s="174" t="s">
        <v>64</v>
      </c>
      <c r="E8" s="175">
        <v>93</v>
      </c>
      <c r="F8" s="174" t="s">
        <v>212</v>
      </c>
      <c r="G8" s="174"/>
      <c r="H8" s="176"/>
      <c r="I8" s="177"/>
      <c r="J8" s="177"/>
      <c r="K8" s="177"/>
      <c r="L8" s="177"/>
      <c r="M8" s="177"/>
      <c r="N8" s="177"/>
      <c r="O8" s="177"/>
      <c r="P8" s="177"/>
      <c r="Q8" s="177"/>
      <c r="R8" s="177"/>
      <c r="S8" s="178"/>
      <c r="T8" s="159">
        <f>(I8+K8+M8+O8+P8+Q8+R8)/4.4</f>
        <v>0</v>
      </c>
      <c r="U8" s="159"/>
      <c r="V8" s="170"/>
      <c r="W8" s="171" t="str">
        <f>IF(V8="",IF(T8&gt;=6,"Aprovado","Reprovado Nota"),IF(V8&gt;=6,"Aprovado Exame","Reprovado  Nota"))</f>
        <v>Reprovado Nota</v>
      </c>
    </row>
    <row r="9" spans="1:26" ht="12.75">
      <c r="A9">
        <v>3</v>
      </c>
      <c r="B9" s="179" t="s">
        <v>73</v>
      </c>
      <c r="C9" s="180" t="s">
        <v>74</v>
      </c>
      <c r="D9" s="181" t="s">
        <v>64</v>
      </c>
      <c r="E9" s="182">
        <v>93</v>
      </c>
      <c r="F9" s="181" t="s">
        <v>213</v>
      </c>
      <c r="G9" s="181"/>
      <c r="H9" s="183"/>
      <c r="I9" s="168"/>
      <c r="J9" s="168"/>
      <c r="K9" s="168"/>
      <c r="L9" s="168"/>
      <c r="M9" s="168"/>
      <c r="N9" s="168"/>
      <c r="O9" s="168"/>
      <c r="P9" s="168"/>
      <c r="Q9" s="168"/>
      <c r="R9" s="168"/>
      <c r="S9" s="184"/>
      <c r="T9" s="159">
        <f>(I9+K9+M9+O9+P9+Q9+R9)/4.4</f>
        <v>0</v>
      </c>
      <c r="U9" s="159"/>
      <c r="V9" s="170"/>
      <c r="W9" s="171" t="str">
        <f>IF(V9="",IF(T9&gt;=6,"Aprovado","Reprovado Nota"),IF(V9&gt;=6,"Aprovado Exame","Reprovado  Nota"))</f>
        <v>Reprovado Nota</v>
      </c>
      <c r="Z9" s="185"/>
    </row>
    <row r="10" spans="1:23" ht="12.75">
      <c r="A10">
        <v>4</v>
      </c>
      <c r="B10" s="172" t="s">
        <v>76</v>
      </c>
      <c r="C10" s="173" t="s">
        <v>77</v>
      </c>
      <c r="D10" s="174" t="s">
        <v>64</v>
      </c>
      <c r="E10" s="175">
        <v>93</v>
      </c>
      <c r="F10" s="174" t="s">
        <v>214</v>
      </c>
      <c r="G10" s="174"/>
      <c r="H10" s="176"/>
      <c r="I10" s="177"/>
      <c r="J10" s="177"/>
      <c r="K10" s="177"/>
      <c r="L10" s="177"/>
      <c r="M10" s="177"/>
      <c r="N10" s="177"/>
      <c r="O10" s="177"/>
      <c r="P10" s="177"/>
      <c r="Q10" s="177"/>
      <c r="R10" s="177"/>
      <c r="S10" s="178"/>
      <c r="T10" s="159">
        <f>(I10+K10+M10+O10+P10+Q10+R10)/4.4</f>
        <v>0</v>
      </c>
      <c r="U10" s="159"/>
      <c r="V10" s="170"/>
      <c r="W10" s="171" t="str">
        <f>IF(V10="",IF(T10&gt;=6,"Aprovado","Reprovado Nota"),IF(V10&gt;=6,"Aprovado Exame","Reprovado  Nota"))</f>
        <v>Reprovado Nota</v>
      </c>
    </row>
    <row r="11" spans="1:23" ht="12.75">
      <c r="A11">
        <v>5</v>
      </c>
      <c r="B11" s="179" t="s">
        <v>215</v>
      </c>
      <c r="C11" s="180" t="s">
        <v>216</v>
      </c>
      <c r="D11" s="181" t="s">
        <v>64</v>
      </c>
      <c r="E11" s="182">
        <v>93</v>
      </c>
      <c r="F11" s="181" t="s">
        <v>217</v>
      </c>
      <c r="G11" s="181"/>
      <c r="H11" s="183"/>
      <c r="I11" s="168"/>
      <c r="J11" s="168"/>
      <c r="K11" s="168"/>
      <c r="L11" s="168"/>
      <c r="M11" s="168"/>
      <c r="N11" s="168"/>
      <c r="O11" s="168"/>
      <c r="P11" s="168"/>
      <c r="Q11" s="168"/>
      <c r="R11" s="168"/>
      <c r="S11" s="184"/>
      <c r="T11" s="159">
        <f>(I11+K11+M11+O11+P11+Q11+R11)/4.4</f>
        <v>0</v>
      </c>
      <c r="U11" s="159"/>
      <c r="V11" s="170"/>
      <c r="W11" s="171" t="str">
        <f>IF(V11="",IF(T11&gt;=6,"Aprovado","Reprovado Nota"),IF(V11&gt;=6,"Aprovado Exame","Reprovado  Nota"))</f>
        <v>Reprovado Nota</v>
      </c>
    </row>
    <row r="12" spans="1:25" ht="12.75">
      <c r="A12">
        <v>6</v>
      </c>
      <c r="B12" s="172" t="s">
        <v>78</v>
      </c>
      <c r="C12" s="173" t="s">
        <v>79</v>
      </c>
      <c r="D12" s="174" t="s">
        <v>64</v>
      </c>
      <c r="E12" s="175">
        <v>93</v>
      </c>
      <c r="F12" s="174" t="s">
        <v>218</v>
      </c>
      <c r="G12" s="174"/>
      <c r="H12" s="176"/>
      <c r="I12" s="177"/>
      <c r="J12" s="177"/>
      <c r="K12" s="177"/>
      <c r="L12" s="177"/>
      <c r="M12" s="177"/>
      <c r="N12" s="177"/>
      <c r="O12" s="177"/>
      <c r="P12" s="177"/>
      <c r="Q12" s="177"/>
      <c r="R12" s="177"/>
      <c r="S12" s="178"/>
      <c r="T12" s="159">
        <f>(I12+K12+M12+O12+P12+Q12+R12)/4.4</f>
        <v>0</v>
      </c>
      <c r="U12" s="159"/>
      <c r="V12" s="170"/>
      <c r="W12" s="171" t="str">
        <f>IF(V12="",IF(T12&gt;=6,"Aprovado","Reprovado Nota"),IF(V12&gt;=6,"Aprovado Exame","Reprovado  Nota"))</f>
        <v>Reprovado Nota</v>
      </c>
      <c r="Y12">
        <v>2</v>
      </c>
    </row>
    <row r="13" spans="1:25" ht="12.75">
      <c r="A13">
        <v>7</v>
      </c>
      <c r="B13" s="179" t="s">
        <v>85</v>
      </c>
      <c r="C13" s="180" t="s">
        <v>86</v>
      </c>
      <c r="D13" s="181" t="s">
        <v>64</v>
      </c>
      <c r="E13" s="182">
        <v>93</v>
      </c>
      <c r="F13" s="181" t="s">
        <v>219</v>
      </c>
      <c r="G13" s="181"/>
      <c r="H13" s="183"/>
      <c r="I13" s="168"/>
      <c r="J13" s="168"/>
      <c r="K13" s="168"/>
      <c r="L13" s="168"/>
      <c r="M13" s="168"/>
      <c r="N13" s="168"/>
      <c r="O13" s="168"/>
      <c r="P13" s="168"/>
      <c r="Q13" s="168"/>
      <c r="R13" s="168"/>
      <c r="S13" s="184"/>
      <c r="T13" s="159">
        <f>(I13+K13+M13+O13+P13+Q13+R13)/4.4</f>
        <v>0</v>
      </c>
      <c r="U13" s="159"/>
      <c r="V13" s="170"/>
      <c r="W13" s="171" t="str">
        <f>IF(V13="",IF(T13&gt;=6,"Aprovado","Reprovado Nota"),IF(V13&gt;=6,"Aprovado Exame","Reprovado  Nota"))</f>
        <v>Reprovado Nota</v>
      </c>
      <c r="Y13">
        <v>58</v>
      </c>
    </row>
    <row r="14" spans="1:23" ht="12.75">
      <c r="A14">
        <v>8</v>
      </c>
      <c r="B14" s="172" t="s">
        <v>88</v>
      </c>
      <c r="C14" s="173" t="s">
        <v>89</v>
      </c>
      <c r="D14" s="174" t="s">
        <v>83</v>
      </c>
      <c r="E14" s="175">
        <v>93</v>
      </c>
      <c r="F14" s="174" t="s">
        <v>220</v>
      </c>
      <c r="G14" s="174"/>
      <c r="H14" s="176"/>
      <c r="I14" s="177"/>
      <c r="J14" s="177"/>
      <c r="K14" s="177"/>
      <c r="L14" s="177"/>
      <c r="M14" s="177"/>
      <c r="N14" s="177"/>
      <c r="O14" s="177"/>
      <c r="P14" s="177"/>
      <c r="Q14" s="177"/>
      <c r="R14" s="177"/>
      <c r="S14" s="178"/>
      <c r="T14" s="159">
        <f>(I14+K14+M14+O14+P14+Q14+R14)/4.4</f>
        <v>0</v>
      </c>
      <c r="U14" s="159"/>
      <c r="V14" s="170"/>
      <c r="W14" s="171" t="str">
        <f>IF(V14="",IF(T14&gt;=6,"Aprovado","Reprovado Nota"),IF(V14&gt;=6,"Aprovado Exame","Reprovado  Nota"))</f>
        <v>Reprovado Nota</v>
      </c>
    </row>
    <row r="15" spans="1:25" ht="12.75">
      <c r="A15">
        <v>9</v>
      </c>
      <c r="B15" s="179" t="s">
        <v>221</v>
      </c>
      <c r="C15" s="180" t="s">
        <v>222</v>
      </c>
      <c r="D15" s="181" t="s">
        <v>64</v>
      </c>
      <c r="E15" s="182">
        <v>93</v>
      </c>
      <c r="F15" s="181" t="s">
        <v>223</v>
      </c>
      <c r="G15" s="181"/>
      <c r="H15" s="183"/>
      <c r="I15" s="168"/>
      <c r="J15" s="168"/>
      <c r="K15" s="168"/>
      <c r="L15" s="168"/>
      <c r="M15" s="168"/>
      <c r="N15" s="168"/>
      <c r="O15" s="168"/>
      <c r="P15" s="168"/>
      <c r="Q15" s="168"/>
      <c r="R15" s="168"/>
      <c r="S15" s="184"/>
      <c r="T15" s="159">
        <f>(I15+K15+M15+O15+P15+Q15+R15)/4.4</f>
        <v>0</v>
      </c>
      <c r="U15" s="159"/>
      <c r="V15" s="170"/>
      <c r="W15" s="171" t="str">
        <f>IF(V15="",IF(T15&gt;=6,"Aprovado","Reprovado Nota"),IF(V15&gt;=6,"Aprovado Exame","Reprovado  Nota"))</f>
        <v>Reprovado Nota</v>
      </c>
      <c r="Y15">
        <v>58</v>
      </c>
    </row>
    <row r="16" spans="1:25" ht="12.75">
      <c r="A16">
        <v>10</v>
      </c>
      <c r="B16" s="172" t="s">
        <v>224</v>
      </c>
      <c r="C16" s="173" t="s">
        <v>225</v>
      </c>
      <c r="D16" s="174" t="s">
        <v>64</v>
      </c>
      <c r="E16" s="175">
        <v>93</v>
      </c>
      <c r="F16" s="174" t="s">
        <v>226</v>
      </c>
      <c r="G16" s="174"/>
      <c r="H16" s="176"/>
      <c r="I16" s="177"/>
      <c r="J16" s="177"/>
      <c r="K16" s="177"/>
      <c r="L16" s="177"/>
      <c r="M16" s="177"/>
      <c r="N16" s="177"/>
      <c r="O16" s="177"/>
      <c r="P16" s="177"/>
      <c r="Q16" s="177"/>
      <c r="R16" s="177"/>
      <c r="S16" s="178"/>
      <c r="T16" s="159">
        <f>(I16+K16+M16+O16+P16+Q16+R16)/4.4</f>
        <v>0</v>
      </c>
      <c r="U16" s="159"/>
      <c r="V16" s="170"/>
      <c r="W16" s="171" t="str">
        <f>IF(V16="",IF(T16&gt;=6,"Aprovado","Reprovado Nota"),IF(V16&gt;=6,"Aprovado Exame","Reprovado  Nota"))</f>
        <v>Reprovado Nota</v>
      </c>
      <c r="Y16">
        <v>60</v>
      </c>
    </row>
    <row r="17" spans="1:26" ht="12.75">
      <c r="A17">
        <v>11</v>
      </c>
      <c r="B17" s="179" t="s">
        <v>90</v>
      </c>
      <c r="C17" s="180" t="s">
        <v>91</v>
      </c>
      <c r="D17" s="181" t="s">
        <v>64</v>
      </c>
      <c r="E17" s="182">
        <v>93</v>
      </c>
      <c r="F17" s="181" t="s">
        <v>227</v>
      </c>
      <c r="G17" s="181"/>
      <c r="H17" s="183"/>
      <c r="I17" s="168"/>
      <c r="J17" s="168"/>
      <c r="K17" s="168"/>
      <c r="L17" s="168"/>
      <c r="M17" s="168"/>
      <c r="N17" s="168"/>
      <c r="O17" s="168"/>
      <c r="P17" s="168"/>
      <c r="Q17" s="168"/>
      <c r="R17" s="168"/>
      <c r="S17" s="184"/>
      <c r="T17" s="159">
        <f>(I17+K17+M17+O17+P17+Q17+R17)/4.4</f>
        <v>0</v>
      </c>
      <c r="U17" s="159"/>
      <c r="V17" s="170"/>
      <c r="W17" s="171" t="str">
        <f>IF(V17="",IF(T17&gt;=6,"Aprovado","Reprovado Nota"),IF(V17&gt;=6,"Aprovado Exame","Reprovado  Nota"))</f>
        <v>Reprovado Nota</v>
      </c>
      <c r="Y17">
        <v>10</v>
      </c>
      <c r="Z17" s="186"/>
    </row>
    <row r="18" spans="1:25" ht="12.75">
      <c r="A18">
        <v>12</v>
      </c>
      <c r="B18" s="172" t="s">
        <v>93</v>
      </c>
      <c r="C18" s="173" t="s">
        <v>94</v>
      </c>
      <c r="D18" s="174" t="s">
        <v>64</v>
      </c>
      <c r="E18" s="175">
        <v>93</v>
      </c>
      <c r="F18" s="174" t="s">
        <v>228</v>
      </c>
      <c r="G18" s="174"/>
      <c r="H18" s="176"/>
      <c r="I18" s="177"/>
      <c r="J18" s="177"/>
      <c r="K18" s="177"/>
      <c r="L18" s="177"/>
      <c r="M18" s="177"/>
      <c r="N18" s="177"/>
      <c r="O18" s="177"/>
      <c r="P18" s="177"/>
      <c r="Q18" s="177"/>
      <c r="R18" s="177"/>
      <c r="S18" s="178"/>
      <c r="T18" s="159">
        <f>(I18+K18+M18+O18+P18+Q18+R18)/4.4</f>
        <v>0</v>
      </c>
      <c r="U18" s="159"/>
      <c r="V18" s="170"/>
      <c r="W18" s="171" t="str">
        <f>IF(V18="",IF(T18&gt;=6,"Aprovado","Reprovado Nota"),IF(V18&gt;=6,"Aprovado Exame","Reprovado  Nota"))</f>
        <v>Reprovado Nota</v>
      </c>
      <c r="Y18">
        <v>10</v>
      </c>
    </row>
    <row r="19" spans="1:25" ht="12.75">
      <c r="A19">
        <v>13</v>
      </c>
      <c r="B19" s="179" t="s">
        <v>96</v>
      </c>
      <c r="C19" s="180" t="s">
        <v>97</v>
      </c>
      <c r="D19" s="181" t="s">
        <v>64</v>
      </c>
      <c r="E19" s="182">
        <v>93</v>
      </c>
      <c r="F19" s="181" t="s">
        <v>229</v>
      </c>
      <c r="G19" s="181"/>
      <c r="H19" s="183"/>
      <c r="I19" s="168"/>
      <c r="J19" s="168"/>
      <c r="K19" s="168"/>
      <c r="L19" s="168"/>
      <c r="M19" s="168"/>
      <c r="N19" s="168"/>
      <c r="O19" s="168"/>
      <c r="P19" s="168"/>
      <c r="Q19" s="168"/>
      <c r="R19" s="168"/>
      <c r="S19" s="184"/>
      <c r="T19" s="159">
        <f>(I19+K19+M19+O19+P19+Q19+R19)/4.4</f>
        <v>0</v>
      </c>
      <c r="U19" s="159"/>
      <c r="V19" s="170"/>
      <c r="W19" s="171" t="str">
        <f>IF(V19="",IF(T19&gt;=6,"Aprovado","Reprovado Nota"),IF(V19&gt;=6,"Aprovado Exame","Reprovado  Nota"))</f>
        <v>Reprovado Nota</v>
      </c>
      <c r="Y19">
        <v>60</v>
      </c>
    </row>
    <row r="20" spans="1:23" ht="12.75">
      <c r="A20">
        <v>14</v>
      </c>
      <c r="B20" s="172" t="s">
        <v>102</v>
      </c>
      <c r="C20" s="173" t="s">
        <v>103</v>
      </c>
      <c r="D20" s="174" t="s">
        <v>64</v>
      </c>
      <c r="E20" s="175">
        <v>93</v>
      </c>
      <c r="F20" s="174" t="s">
        <v>230</v>
      </c>
      <c r="G20" s="174"/>
      <c r="H20" s="176"/>
      <c r="I20" s="177"/>
      <c r="J20" s="177"/>
      <c r="K20" s="177"/>
      <c r="L20" s="177"/>
      <c r="M20" s="177"/>
      <c r="N20" s="177"/>
      <c r="O20" s="177"/>
      <c r="P20" s="177"/>
      <c r="Q20" s="177"/>
      <c r="R20" s="177"/>
      <c r="S20" s="178"/>
      <c r="T20" s="159">
        <f>(I20+K20+M20+O20+P20+Q20+R20)/4.4</f>
        <v>0</v>
      </c>
      <c r="U20" s="159"/>
      <c r="V20" s="170"/>
      <c r="W20" s="171" t="str">
        <f>IF(V20="",IF(T20&gt;=6,"Aprovado","Reprovado Nota"),IF(V20&gt;=6,"Aprovado Exame","Reprovado  Nota"))</f>
        <v>Reprovado Nota</v>
      </c>
    </row>
    <row r="21" spans="1:23" ht="12.75">
      <c r="A21">
        <v>15</v>
      </c>
      <c r="B21" s="179" t="s">
        <v>231</v>
      </c>
      <c r="C21" s="180" t="s">
        <v>232</v>
      </c>
      <c r="D21" s="181" t="s">
        <v>64</v>
      </c>
      <c r="E21" s="182">
        <v>93</v>
      </c>
      <c r="F21" s="181" t="s">
        <v>233</v>
      </c>
      <c r="G21" s="181"/>
      <c r="H21" s="183"/>
      <c r="I21" s="168"/>
      <c r="J21" s="168"/>
      <c r="K21" s="168"/>
      <c r="L21" s="168"/>
      <c r="M21" s="168"/>
      <c r="N21" s="168"/>
      <c r="O21" s="168"/>
      <c r="P21" s="168"/>
      <c r="Q21" s="168"/>
      <c r="R21" s="168"/>
      <c r="S21" s="184"/>
      <c r="T21" s="159">
        <f>(I21+K21+M21+O21+P21+Q21+R21)/4.4</f>
        <v>0</v>
      </c>
      <c r="U21" s="159"/>
      <c r="V21" s="170"/>
      <c r="W21" s="171" t="str">
        <f>IF(V21="",IF(T21&gt;=6,"Aprovado","Reprovado Nota"),IF(V21&gt;=6,"Aprovado Exame","Reprovado  Nota"))</f>
        <v>Reprovado Nota</v>
      </c>
    </row>
    <row r="22" spans="1:25" ht="12.75">
      <c r="A22">
        <v>16</v>
      </c>
      <c r="B22" s="172" t="s">
        <v>106</v>
      </c>
      <c r="C22" s="173" t="s">
        <v>107</v>
      </c>
      <c r="D22" s="174" t="s">
        <v>64</v>
      </c>
      <c r="E22" s="175">
        <v>93</v>
      </c>
      <c r="F22" s="174" t="s">
        <v>234</v>
      </c>
      <c r="G22" s="174"/>
      <c r="H22" s="176"/>
      <c r="I22" s="177"/>
      <c r="J22" s="177"/>
      <c r="K22" s="177"/>
      <c r="L22" s="177"/>
      <c r="M22" s="177"/>
      <c r="N22" s="177"/>
      <c r="O22" s="177"/>
      <c r="P22" s="177"/>
      <c r="Q22" s="177"/>
      <c r="R22" s="177"/>
      <c r="S22" s="178"/>
      <c r="T22" s="159">
        <f>(I22+K22+M22+O22+P22+Q22+R22)/4.4</f>
        <v>0</v>
      </c>
      <c r="U22" s="159"/>
      <c r="V22" s="170"/>
      <c r="W22" s="171" t="str">
        <f>IF(V22="",IF(T22&gt;=6,"Aprovado","Reprovado Nota"),IF(V22&gt;=6,"Aprovado Exame","Reprovado  Nota"))</f>
        <v>Reprovado Nota</v>
      </c>
      <c r="Y22">
        <v>4</v>
      </c>
    </row>
    <row r="23" spans="1:25" ht="12.75">
      <c r="A23">
        <v>17</v>
      </c>
      <c r="B23" s="179" t="s">
        <v>109</v>
      </c>
      <c r="C23" s="180" t="s">
        <v>110</v>
      </c>
      <c r="D23" s="181" t="s">
        <v>64</v>
      </c>
      <c r="E23" s="182">
        <v>93</v>
      </c>
      <c r="F23" s="181" t="s">
        <v>235</v>
      </c>
      <c r="G23" s="181"/>
      <c r="H23" s="183"/>
      <c r="I23" s="168"/>
      <c r="J23" s="168"/>
      <c r="K23" s="168"/>
      <c r="L23" s="168"/>
      <c r="M23" s="168"/>
      <c r="N23" s="168"/>
      <c r="O23" s="168"/>
      <c r="P23" s="168"/>
      <c r="Q23" s="168"/>
      <c r="R23" s="168"/>
      <c r="S23" s="184"/>
      <c r="T23" s="159">
        <f>(I23+K23+M23+O23+P23+Q23+R23)/4.4</f>
        <v>0</v>
      </c>
      <c r="U23" s="159"/>
      <c r="V23" s="170"/>
      <c r="W23" s="171" t="str">
        <f>IF(V23="",IF(T23&gt;=6,"Aprovado","Reprovado Nota"),IF(V23&gt;=6,"Aprovado Exame","Reprovado  Nota"))</f>
        <v>Reprovado Nota</v>
      </c>
      <c r="Y23">
        <v>10</v>
      </c>
    </row>
    <row r="24" spans="1:23" ht="12.75">
      <c r="A24">
        <v>18</v>
      </c>
      <c r="B24" s="172" t="s">
        <v>111</v>
      </c>
      <c r="C24" s="173" t="s">
        <v>112</v>
      </c>
      <c r="D24" s="174" t="s">
        <v>64</v>
      </c>
      <c r="E24" s="175">
        <v>93</v>
      </c>
      <c r="F24" s="174" t="s">
        <v>236</v>
      </c>
      <c r="G24" s="174"/>
      <c r="H24" s="176"/>
      <c r="I24" s="177"/>
      <c r="J24" s="177"/>
      <c r="K24" s="177"/>
      <c r="L24" s="177"/>
      <c r="M24" s="177"/>
      <c r="N24" s="177"/>
      <c r="O24" s="177"/>
      <c r="P24" s="177"/>
      <c r="Q24" s="177"/>
      <c r="R24" s="177"/>
      <c r="S24" s="178"/>
      <c r="T24" s="159">
        <f>(I24+K24+M24+O24+P24+Q24+R24)/4.4</f>
        <v>0</v>
      </c>
      <c r="U24" s="159"/>
      <c r="V24" s="170"/>
      <c r="W24" s="171" t="str">
        <f>IF(V24="",IF(T24&gt;=6,"Aprovado","Reprovado Nota"),IF(V24&gt;=6,"Aprovado Exame","Reprovado  Nota"))</f>
        <v>Reprovado Nota</v>
      </c>
    </row>
    <row r="25" spans="1:25" ht="12.75">
      <c r="A25">
        <v>19</v>
      </c>
      <c r="B25" s="179" t="s">
        <v>114</v>
      </c>
      <c r="C25" s="180" t="s">
        <v>115</v>
      </c>
      <c r="D25" s="181" t="s">
        <v>116</v>
      </c>
      <c r="E25" s="182">
        <v>93</v>
      </c>
      <c r="F25" s="181" t="s">
        <v>237</v>
      </c>
      <c r="G25" s="181"/>
      <c r="H25" s="183"/>
      <c r="I25" s="168"/>
      <c r="J25" s="168"/>
      <c r="K25" s="168"/>
      <c r="L25" s="168"/>
      <c r="M25" s="168"/>
      <c r="N25" s="168"/>
      <c r="O25" s="168"/>
      <c r="P25" s="168"/>
      <c r="Q25" s="168"/>
      <c r="R25" s="168"/>
      <c r="S25" s="184"/>
      <c r="T25" s="159">
        <f>(I25+K25+M25+O25+P25+Q25+R25)/4.4</f>
        <v>0</v>
      </c>
      <c r="U25" s="159"/>
      <c r="V25" s="170"/>
      <c r="W25" s="171" t="str">
        <f>IF(V25="",IF(T25&gt;=6,"Aprovado","Reprovado Nota"),IF(V25&gt;=6,"Aprovado Exame","Reprovado  Nota"))</f>
        <v>Reprovado Nota</v>
      </c>
      <c r="Y25">
        <v>10</v>
      </c>
    </row>
    <row r="26" spans="1:23" ht="12.75">
      <c r="A26">
        <v>20</v>
      </c>
      <c r="B26" s="172" t="s">
        <v>120</v>
      </c>
      <c r="C26" s="173" t="s">
        <v>121</v>
      </c>
      <c r="D26" s="174" t="s">
        <v>64</v>
      </c>
      <c r="E26" s="175">
        <v>93</v>
      </c>
      <c r="F26" s="174" t="s">
        <v>238</v>
      </c>
      <c r="G26" s="174"/>
      <c r="H26" s="176"/>
      <c r="I26" s="177"/>
      <c r="J26" s="177"/>
      <c r="K26" s="177"/>
      <c r="L26" s="177"/>
      <c r="M26" s="177"/>
      <c r="N26" s="177"/>
      <c r="O26" s="177"/>
      <c r="P26" s="177"/>
      <c r="Q26" s="177"/>
      <c r="R26" s="177"/>
      <c r="S26" s="178"/>
      <c r="T26" s="159">
        <f>(I26+K26+M26+O26+P26+Q26+R26)/4.4</f>
        <v>0</v>
      </c>
      <c r="U26" s="159"/>
      <c r="V26" s="170"/>
      <c r="W26" s="171" t="str">
        <f>IF(V26="",IF(T26&gt;=6,"Aprovado","Reprovado Nota"),IF(V26&gt;=6,"Aprovado Exame","Reprovado  Nota"))</f>
        <v>Reprovado Nota</v>
      </c>
    </row>
    <row r="27" spans="1:25" ht="12.75">
      <c r="A27">
        <v>21</v>
      </c>
      <c r="B27" s="179" t="s">
        <v>239</v>
      </c>
      <c r="C27" s="180" t="s">
        <v>240</v>
      </c>
      <c r="D27" s="181" t="s">
        <v>64</v>
      </c>
      <c r="E27" s="182">
        <v>93</v>
      </c>
      <c r="F27" s="181" t="s">
        <v>241</v>
      </c>
      <c r="G27" s="181"/>
      <c r="H27" s="183"/>
      <c r="I27" s="168"/>
      <c r="J27" s="168"/>
      <c r="K27" s="168"/>
      <c r="L27" s="168"/>
      <c r="M27" s="168"/>
      <c r="N27" s="168"/>
      <c r="O27" s="168"/>
      <c r="P27" s="168"/>
      <c r="Q27" s="168"/>
      <c r="R27" s="168"/>
      <c r="S27" s="184"/>
      <c r="T27" s="159">
        <f>(I27+K27+M27+O27+P27+Q27+R27)/4.4</f>
        <v>0</v>
      </c>
      <c r="U27" s="159"/>
      <c r="V27" s="170"/>
      <c r="W27" s="171" t="str">
        <f>IF(V27="",IF(T27&gt;=6,"Aprovado","Reprovado Nota"),IF(V27&gt;=6,"Aprovado Exame","Reprovado  Nota"))</f>
        <v>Reprovado Nota</v>
      </c>
      <c r="Y27">
        <v>10</v>
      </c>
    </row>
    <row r="28" spans="1:23" ht="12.75">
      <c r="A28">
        <v>22</v>
      </c>
      <c r="B28" s="172" t="s">
        <v>123</v>
      </c>
      <c r="C28" s="173" t="s">
        <v>124</v>
      </c>
      <c r="D28" s="174" t="s">
        <v>64</v>
      </c>
      <c r="E28" s="175">
        <v>93</v>
      </c>
      <c r="F28" s="174" t="s">
        <v>242</v>
      </c>
      <c r="G28" s="174"/>
      <c r="H28" s="176"/>
      <c r="I28" s="177"/>
      <c r="J28" s="177"/>
      <c r="K28" s="177"/>
      <c r="L28" s="177"/>
      <c r="M28" s="177"/>
      <c r="N28" s="177"/>
      <c r="O28" s="177"/>
      <c r="P28" s="177"/>
      <c r="Q28" s="177"/>
      <c r="R28" s="177"/>
      <c r="S28" s="178"/>
      <c r="T28" s="159">
        <f>(I28+K28+M28+O28+P28+Q28+R28)/4.4</f>
        <v>0</v>
      </c>
      <c r="U28" s="159"/>
      <c r="V28" s="170"/>
      <c r="W28" s="171" t="str">
        <f>IF(V28="",IF(T28&gt;=6,"Aprovado","Reprovado Nota"),IF(V28&gt;=6,"Aprovado Exame","Reprovado  Nota"))</f>
        <v>Reprovado Nota</v>
      </c>
    </row>
    <row r="29" spans="1:23" ht="12.75">
      <c r="A29">
        <v>23</v>
      </c>
      <c r="B29" s="179" t="s">
        <v>125</v>
      </c>
      <c r="C29" s="180" t="s">
        <v>126</v>
      </c>
      <c r="D29" s="181" t="s">
        <v>64</v>
      </c>
      <c r="E29" s="182">
        <v>93</v>
      </c>
      <c r="F29" s="181" t="s">
        <v>243</v>
      </c>
      <c r="G29" s="181"/>
      <c r="H29" s="183"/>
      <c r="I29" s="168"/>
      <c r="J29" s="168"/>
      <c r="K29" s="168"/>
      <c r="L29" s="168"/>
      <c r="M29" s="168"/>
      <c r="N29" s="168"/>
      <c r="O29" s="168"/>
      <c r="P29" s="168"/>
      <c r="Q29" s="168"/>
      <c r="R29" s="168"/>
      <c r="S29" s="184"/>
      <c r="T29" s="159">
        <f>(I29+K29+M29+O29+P29+Q29+R29)/4.4</f>
        <v>0</v>
      </c>
      <c r="U29" s="159"/>
      <c r="V29" s="170"/>
      <c r="W29" s="171" t="str">
        <f>IF(V29="",IF(T29&gt;=6,"Aprovado","Reprovado Nota"),IF(V29&gt;=6,"Aprovado Exame","Reprovado  Nota"))</f>
        <v>Reprovado Nota</v>
      </c>
    </row>
    <row r="30" spans="1:23" ht="12.75">
      <c r="A30">
        <v>24</v>
      </c>
      <c r="B30" s="172" t="s">
        <v>128</v>
      </c>
      <c r="C30" s="173" t="s">
        <v>129</v>
      </c>
      <c r="D30" s="174" t="s">
        <v>64</v>
      </c>
      <c r="E30" s="175">
        <v>93</v>
      </c>
      <c r="F30" s="174" t="s">
        <v>244</v>
      </c>
      <c r="G30" s="174"/>
      <c r="H30" s="176"/>
      <c r="I30" s="177"/>
      <c r="J30" s="177"/>
      <c r="K30" s="177"/>
      <c r="L30" s="177"/>
      <c r="M30" s="177"/>
      <c r="N30" s="177"/>
      <c r="O30" s="177"/>
      <c r="P30" s="177"/>
      <c r="Q30" s="177"/>
      <c r="R30" s="177"/>
      <c r="S30" s="178"/>
      <c r="T30" s="159">
        <f>(I30+K30+M30+O30+P30+Q30+R30)/4.4</f>
        <v>0</v>
      </c>
      <c r="U30" s="159"/>
      <c r="V30" s="170"/>
      <c r="W30" s="171" t="str">
        <f>IF(V30="",IF(T30&gt;=6,"Aprovado","Reprovado Nota"),IF(V30&gt;=6,"Aprovado Exame","Reprovado  Nota"))</f>
        <v>Reprovado Nota</v>
      </c>
    </row>
    <row r="31" spans="1:23" ht="12.75">
      <c r="A31">
        <v>25</v>
      </c>
      <c r="B31" s="179" t="s">
        <v>130</v>
      </c>
      <c r="C31" s="180" t="s">
        <v>131</v>
      </c>
      <c r="D31" s="181" t="s">
        <v>101</v>
      </c>
      <c r="E31" s="182">
        <v>93</v>
      </c>
      <c r="F31" s="181" t="s">
        <v>245</v>
      </c>
      <c r="G31" s="181"/>
      <c r="H31" s="183"/>
      <c r="I31" s="168"/>
      <c r="J31" s="168"/>
      <c r="K31" s="168"/>
      <c r="L31" s="168"/>
      <c r="M31" s="168"/>
      <c r="N31" s="168"/>
      <c r="O31" s="168"/>
      <c r="P31" s="168"/>
      <c r="Q31" s="168"/>
      <c r="R31" s="168"/>
      <c r="S31" s="184"/>
      <c r="T31" s="159">
        <f>(I31+K31+M31+O31+P31+Q31+R31)/4.4</f>
        <v>0</v>
      </c>
      <c r="U31" s="159"/>
      <c r="V31" s="170"/>
      <c r="W31" s="171" t="str">
        <f>IF(V31="",IF(T31&gt;=6,"Aprovado","Reprovado Nota"),IF(V31&gt;=6,"Aprovado Exame","Reprovado  Nota"))</f>
        <v>Reprovado Nota</v>
      </c>
    </row>
    <row r="32" spans="1:23" ht="12.75">
      <c r="A32">
        <v>26</v>
      </c>
      <c r="B32" s="172" t="s">
        <v>132</v>
      </c>
      <c r="C32" s="173" t="s">
        <v>133</v>
      </c>
      <c r="D32" s="174" t="s">
        <v>64</v>
      </c>
      <c r="E32" s="175">
        <v>93</v>
      </c>
      <c r="F32" s="174" t="s">
        <v>246</v>
      </c>
      <c r="G32" s="174"/>
      <c r="H32" s="176"/>
      <c r="I32" s="177"/>
      <c r="J32" s="177"/>
      <c r="K32" s="177"/>
      <c r="L32" s="177"/>
      <c r="M32" s="177"/>
      <c r="N32" s="177"/>
      <c r="O32" s="177"/>
      <c r="P32" s="177"/>
      <c r="Q32" s="177"/>
      <c r="R32" s="177"/>
      <c r="S32" s="178"/>
      <c r="T32" s="159">
        <f>(I32+K32+M32+O32+P32+Q32+R32)/4.4</f>
        <v>0</v>
      </c>
      <c r="U32" s="159"/>
      <c r="V32" s="170"/>
      <c r="W32" s="171" t="str">
        <f>IF(V32="",IF(T32&gt;=6,"Aprovado","Reprovado Nota"),IF(V32&gt;=6,"Aprovado Exame","Reprovado  Nota"))</f>
        <v>Reprovado Nota</v>
      </c>
    </row>
    <row r="33" spans="1:23" ht="12.75">
      <c r="A33">
        <v>27</v>
      </c>
      <c r="B33" s="179" t="s">
        <v>134</v>
      </c>
      <c r="C33" s="180" t="s">
        <v>135</v>
      </c>
      <c r="D33" s="181" t="s">
        <v>136</v>
      </c>
      <c r="E33" s="182">
        <v>93</v>
      </c>
      <c r="F33" s="181" t="s">
        <v>247</v>
      </c>
      <c r="G33" s="181"/>
      <c r="H33" s="183"/>
      <c r="I33" s="168"/>
      <c r="J33" s="168"/>
      <c r="K33" s="168"/>
      <c r="L33" s="168"/>
      <c r="M33" s="168"/>
      <c r="N33" s="168"/>
      <c r="O33" s="168"/>
      <c r="P33" s="168"/>
      <c r="Q33" s="168"/>
      <c r="R33" s="168"/>
      <c r="S33" s="184"/>
      <c r="T33" s="159">
        <f>(I33+K33+M33+O33+P33+Q33+R33)/4.4</f>
        <v>0</v>
      </c>
      <c r="U33" s="159"/>
      <c r="V33" s="170"/>
      <c r="W33" s="171" t="str">
        <f>IF(V33="",IF(T33&gt;=6,"Aprovado","Reprovado Nota"),IF(V33&gt;=6,"Aprovado Exame","Reprovado  Nota"))</f>
        <v>Reprovado Nota</v>
      </c>
    </row>
    <row r="34" spans="1:23" ht="12.75">
      <c r="A34">
        <v>28</v>
      </c>
      <c r="B34" s="172" t="s">
        <v>138</v>
      </c>
      <c r="C34" s="173" t="s">
        <v>139</v>
      </c>
      <c r="D34" s="174" t="s">
        <v>140</v>
      </c>
      <c r="E34" s="175">
        <v>93</v>
      </c>
      <c r="F34" s="174" t="s">
        <v>248</v>
      </c>
      <c r="G34" s="174"/>
      <c r="H34" s="176"/>
      <c r="I34" s="177"/>
      <c r="J34" s="177"/>
      <c r="K34" s="177"/>
      <c r="L34" s="177"/>
      <c r="M34" s="177"/>
      <c r="N34" s="177"/>
      <c r="O34" s="177"/>
      <c r="P34" s="177"/>
      <c r="Q34" s="177"/>
      <c r="R34" s="177"/>
      <c r="S34" s="178"/>
      <c r="T34" s="159">
        <f>(I34+K34+M34+O34+P34+Q34+R34)/4.4</f>
        <v>0</v>
      </c>
      <c r="U34" s="159"/>
      <c r="V34" s="170"/>
      <c r="W34" s="171" t="str">
        <f>IF(V34="",IF(T34&gt;=6,"Aprovado","Reprovado Nota"),IF(V34&gt;=6,"Aprovado Exame","Reprovado  Nota"))</f>
        <v>Reprovado Nota</v>
      </c>
    </row>
    <row r="35" spans="1:23" ht="12.75">
      <c r="A35">
        <v>29</v>
      </c>
      <c r="B35" s="179" t="s">
        <v>142</v>
      </c>
      <c r="C35" s="180" t="s">
        <v>143</v>
      </c>
      <c r="D35" s="181" t="s">
        <v>64</v>
      </c>
      <c r="E35" s="182">
        <v>93</v>
      </c>
      <c r="F35" s="181" t="s">
        <v>249</v>
      </c>
      <c r="G35" s="181"/>
      <c r="H35" s="183"/>
      <c r="I35" s="168"/>
      <c r="J35" s="168"/>
      <c r="K35" s="168"/>
      <c r="L35" s="168"/>
      <c r="M35" s="168"/>
      <c r="N35" s="168"/>
      <c r="O35" s="168"/>
      <c r="P35" s="168"/>
      <c r="Q35" s="168"/>
      <c r="R35" s="168"/>
      <c r="S35" s="184"/>
      <c r="T35" s="159">
        <f>(I35+K35+M35+O35+P35+Q35+R35)/4.4</f>
        <v>0</v>
      </c>
      <c r="U35" s="159"/>
      <c r="V35" s="170"/>
      <c r="W35" s="171" t="str">
        <f>IF(V35="",IF(T35&gt;=6,"Aprovado","Reprovado Nota"),IF(V35&gt;=6,"Aprovado Exame","Reprovado  Nota"))</f>
        <v>Reprovado Nota</v>
      </c>
    </row>
    <row r="36" spans="1:23" ht="12.75">
      <c r="A36">
        <v>30</v>
      </c>
      <c r="B36" s="172" t="s">
        <v>145</v>
      </c>
      <c r="C36" s="173" t="s">
        <v>146</v>
      </c>
      <c r="D36" s="174" t="s">
        <v>64</v>
      </c>
      <c r="E36" s="175">
        <v>93</v>
      </c>
      <c r="F36" s="174" t="s">
        <v>250</v>
      </c>
      <c r="G36" s="174"/>
      <c r="H36" s="176"/>
      <c r="I36" s="177"/>
      <c r="J36" s="177"/>
      <c r="K36" s="177"/>
      <c r="L36" s="177"/>
      <c r="M36" s="177"/>
      <c r="N36" s="177"/>
      <c r="O36" s="177"/>
      <c r="P36" s="177"/>
      <c r="Q36" s="177"/>
      <c r="R36" s="177"/>
      <c r="S36" s="178"/>
      <c r="T36" s="159">
        <f>(I36+K36+M36+O36+P36+Q36+R36)/4.4</f>
        <v>0</v>
      </c>
      <c r="U36" s="159"/>
      <c r="V36" s="170"/>
      <c r="W36" s="171" t="str">
        <f>IF(V36="",IF(T36&gt;=6,"Aprovado","Reprovado Nota"),IF(V36&gt;=6,"Aprovado Exame","Reprovado  Nota"))</f>
        <v>Reprovado Nota</v>
      </c>
    </row>
    <row r="37" spans="1:23" ht="12.75">
      <c r="A37">
        <v>31</v>
      </c>
      <c r="B37" s="179" t="s">
        <v>148</v>
      </c>
      <c r="C37" s="180" t="s">
        <v>149</v>
      </c>
      <c r="D37" s="181" t="s">
        <v>64</v>
      </c>
      <c r="E37" s="182">
        <v>93</v>
      </c>
      <c r="F37" s="181" t="s">
        <v>251</v>
      </c>
      <c r="G37" s="181"/>
      <c r="H37" s="183"/>
      <c r="I37" s="168"/>
      <c r="J37" s="168"/>
      <c r="K37" s="168"/>
      <c r="L37" s="168"/>
      <c r="M37" s="168"/>
      <c r="N37" s="168"/>
      <c r="O37" s="168"/>
      <c r="P37" s="168"/>
      <c r="Q37" s="168"/>
      <c r="R37" s="168"/>
      <c r="S37" s="184"/>
      <c r="T37" s="159">
        <f>(I37+K37+M37+O37+P37+Q37+R37)/4.4</f>
        <v>0</v>
      </c>
      <c r="U37" s="159"/>
      <c r="V37" s="170"/>
      <c r="W37" s="171" t="str">
        <f>IF(V37="",IF(T37&gt;=6,"Aprovado","Reprovado Nota"),IF(V37&gt;=6,"Aprovado Exame","Reprovado  Nota"))</f>
        <v>Reprovado Nota</v>
      </c>
    </row>
    <row r="38" spans="1:23" ht="12.75">
      <c r="A38">
        <v>32</v>
      </c>
      <c r="B38" s="172" t="s">
        <v>252</v>
      </c>
      <c r="C38" s="173" t="s">
        <v>253</v>
      </c>
      <c r="D38" s="174" t="s">
        <v>64</v>
      </c>
      <c r="E38" s="175">
        <v>93</v>
      </c>
      <c r="F38" s="174" t="s">
        <v>254</v>
      </c>
      <c r="G38" s="174"/>
      <c r="H38" s="176"/>
      <c r="I38" s="177"/>
      <c r="J38" s="177"/>
      <c r="K38" s="177"/>
      <c r="L38" s="177"/>
      <c r="M38" s="177"/>
      <c r="N38" s="177"/>
      <c r="O38" s="177"/>
      <c r="P38" s="177"/>
      <c r="Q38" s="177"/>
      <c r="R38" s="177"/>
      <c r="S38" s="178"/>
      <c r="T38" s="159">
        <f>(I38+K38+M38+O38+P38+Q38+R38)/4.4</f>
        <v>0</v>
      </c>
      <c r="U38" s="159"/>
      <c r="V38" s="170"/>
      <c r="W38" s="171" t="str">
        <f>IF(V38="",IF(T38&gt;=6,"Aprovado","Reprovado Nota"),IF(V38&gt;=6,"Aprovado Exame","Reprovado  Nota"))</f>
        <v>Reprovado Nota</v>
      </c>
    </row>
    <row r="39" spans="1:23" ht="12.75">
      <c r="A39">
        <v>33</v>
      </c>
      <c r="B39" s="179" t="s">
        <v>151</v>
      </c>
      <c r="C39" s="180" t="s">
        <v>152</v>
      </c>
      <c r="D39" s="181" t="s">
        <v>140</v>
      </c>
      <c r="E39" s="182">
        <v>93</v>
      </c>
      <c r="F39" s="181" t="s">
        <v>255</v>
      </c>
      <c r="G39" s="181"/>
      <c r="H39" s="183"/>
      <c r="I39" s="168"/>
      <c r="J39" s="168"/>
      <c r="K39" s="168"/>
      <c r="L39" s="168"/>
      <c r="M39" s="168"/>
      <c r="N39" s="168"/>
      <c r="O39" s="168"/>
      <c r="P39" s="168"/>
      <c r="Q39" s="168"/>
      <c r="R39" s="168"/>
      <c r="S39" s="184"/>
      <c r="T39" s="159">
        <f>(I39+K39+M39+O39+P39+Q39+R39)/4.4</f>
        <v>0</v>
      </c>
      <c r="U39" s="159"/>
      <c r="V39" s="170"/>
      <c r="W39" s="171" t="str">
        <f>IF(V39="",IF(T39&gt;=6,"Aprovado","Reprovado Nota"),IF(V39&gt;=6,"Aprovado Exame","Reprovado  Nota"))</f>
        <v>Reprovado Nota</v>
      </c>
    </row>
    <row r="40" spans="1:23" ht="12.75">
      <c r="A40">
        <v>34</v>
      </c>
      <c r="B40" s="172" t="s">
        <v>153</v>
      </c>
      <c r="C40" s="173" t="s">
        <v>154</v>
      </c>
      <c r="D40" s="174" t="s">
        <v>64</v>
      </c>
      <c r="E40" s="175">
        <v>93</v>
      </c>
      <c r="F40" s="174" t="s">
        <v>256</v>
      </c>
      <c r="G40" s="174"/>
      <c r="H40" s="176"/>
      <c r="I40" s="177"/>
      <c r="J40" s="177"/>
      <c r="K40" s="177"/>
      <c r="L40" s="177"/>
      <c r="M40" s="177"/>
      <c r="N40" s="177"/>
      <c r="O40" s="177"/>
      <c r="P40" s="177"/>
      <c r="Q40" s="177"/>
      <c r="R40" s="177"/>
      <c r="S40" s="178"/>
      <c r="T40" s="159">
        <f>(I40+K40+M40+O40+P40+Q40+R40)/4.4</f>
        <v>0</v>
      </c>
      <c r="U40" s="159"/>
      <c r="V40" s="170"/>
      <c r="W40" s="171" t="str">
        <f>IF(V40="",IF(T40&gt;=6,"Aprovado","Reprovado Nota"),IF(V40&gt;=6,"Aprovado Exame","Reprovado  Nota"))</f>
        <v>Reprovado Nota</v>
      </c>
    </row>
    <row r="41" spans="1:23" ht="12.75">
      <c r="A41">
        <v>35</v>
      </c>
      <c r="B41" s="179" t="s">
        <v>257</v>
      </c>
      <c r="C41" s="180" t="s">
        <v>258</v>
      </c>
      <c r="D41" s="181" t="s">
        <v>64</v>
      </c>
      <c r="E41" s="182">
        <v>93</v>
      </c>
      <c r="F41" s="181" t="s">
        <v>259</v>
      </c>
      <c r="G41" s="181"/>
      <c r="H41" s="183"/>
      <c r="I41" s="168"/>
      <c r="J41" s="168"/>
      <c r="K41" s="168"/>
      <c r="L41" s="168"/>
      <c r="M41" s="168"/>
      <c r="N41" s="168"/>
      <c r="O41" s="168"/>
      <c r="P41" s="168"/>
      <c r="Q41" s="168"/>
      <c r="R41" s="168"/>
      <c r="S41" s="184"/>
      <c r="T41" s="159">
        <f>(I41+K41+M41+O41+P41+Q41+R41)/4.4</f>
        <v>0</v>
      </c>
      <c r="U41" s="159"/>
      <c r="V41" s="170"/>
      <c r="W41" s="171" t="str">
        <f>IF(V41="",IF(T41&gt;=6,"Aprovado","Reprovado Nota"),IF(V41&gt;=6,"Aprovado Exame","Reprovado  Nota"))</f>
        <v>Reprovado Nota</v>
      </c>
    </row>
    <row r="42" spans="1:23" ht="12.75">
      <c r="A42">
        <v>36</v>
      </c>
      <c r="B42" s="172" t="s">
        <v>260</v>
      </c>
      <c r="C42" s="173" t="s">
        <v>261</v>
      </c>
      <c r="D42" s="174" t="s">
        <v>64</v>
      </c>
      <c r="E42" s="175">
        <v>93</v>
      </c>
      <c r="F42" s="174" t="s">
        <v>262</v>
      </c>
      <c r="G42" s="174"/>
      <c r="H42" s="176"/>
      <c r="I42" s="177"/>
      <c r="J42" s="177"/>
      <c r="K42" s="177"/>
      <c r="L42" s="177"/>
      <c r="M42" s="177"/>
      <c r="N42" s="177"/>
      <c r="O42" s="177"/>
      <c r="P42" s="177"/>
      <c r="Q42" s="177"/>
      <c r="R42" s="177"/>
      <c r="S42" s="178"/>
      <c r="T42" s="159">
        <v>1</v>
      </c>
      <c r="U42" s="159"/>
      <c r="V42" s="170"/>
      <c r="W42" s="171" t="str">
        <f>IF(V42="",IF(T42&gt;=6,"Aprovado","Reprovado Nota"),IF(V42&gt;=6,"Aprovado Exame","Reprovado  Nota"))</f>
        <v>Reprovado Nota</v>
      </c>
    </row>
    <row r="43" spans="1:23" ht="12.75">
      <c r="A43">
        <v>37</v>
      </c>
      <c r="B43" s="179" t="s">
        <v>155</v>
      </c>
      <c r="C43" s="180" t="s">
        <v>156</v>
      </c>
      <c r="D43" s="181" t="s">
        <v>64</v>
      </c>
      <c r="E43" s="182">
        <v>93</v>
      </c>
      <c r="F43" s="181" t="s">
        <v>263</v>
      </c>
      <c r="G43" s="181"/>
      <c r="H43" s="183"/>
      <c r="I43" s="168"/>
      <c r="J43" s="168"/>
      <c r="K43" s="168"/>
      <c r="L43" s="168"/>
      <c r="M43" s="168"/>
      <c r="N43" s="168"/>
      <c r="O43" s="168"/>
      <c r="P43" s="168"/>
      <c r="Q43" s="168"/>
      <c r="R43" s="168"/>
      <c r="S43" s="184"/>
      <c r="T43" s="159">
        <v>1</v>
      </c>
      <c r="U43" s="159"/>
      <c r="V43" s="170"/>
      <c r="W43" s="171" t="str">
        <f>IF(V43="",IF(T43&gt;=6,"Aprovado","Reprovado Nota"),IF(V43&gt;=6,"Aprovado Exame","Reprovado  Nota"))</f>
        <v>Reprovado Nota</v>
      </c>
    </row>
    <row r="44" spans="1:23" ht="12.75">
      <c r="A44">
        <v>38</v>
      </c>
      <c r="B44" s="172" t="s">
        <v>264</v>
      </c>
      <c r="C44" s="173" t="s">
        <v>265</v>
      </c>
      <c r="D44" s="174" t="s">
        <v>64</v>
      </c>
      <c r="E44" s="175">
        <v>93</v>
      </c>
      <c r="F44" s="174" t="s">
        <v>266</v>
      </c>
      <c r="G44" s="174"/>
      <c r="H44" s="176"/>
      <c r="I44" s="177"/>
      <c r="J44" s="177"/>
      <c r="K44" s="177"/>
      <c r="L44" s="177"/>
      <c r="M44" s="177"/>
      <c r="N44" s="177"/>
      <c r="O44" s="177"/>
      <c r="P44" s="177"/>
      <c r="Q44" s="177"/>
      <c r="R44" s="177"/>
      <c r="S44" s="178"/>
      <c r="T44" s="159">
        <f>(I44+K44+M44+O44+P44+Q44+R44)/4.4</f>
        <v>0</v>
      </c>
      <c r="U44" s="159"/>
      <c r="V44" s="170"/>
      <c r="W44" s="171" t="str">
        <f>IF(V44="",IF(T44&gt;=6,"Aprovado","Reprovado Nota"),IF(V44&gt;=6,"Aprovado Exame","Reprovado  Nota"))</f>
        <v>Reprovado Nota</v>
      </c>
    </row>
    <row r="45" spans="1:23" ht="12.75">
      <c r="A45">
        <v>39</v>
      </c>
      <c r="B45" s="179" t="s">
        <v>159</v>
      </c>
      <c r="C45" s="180" t="s">
        <v>160</v>
      </c>
      <c r="D45" s="181" t="s">
        <v>64</v>
      </c>
      <c r="E45" s="182">
        <v>93</v>
      </c>
      <c r="F45" s="181" t="s">
        <v>267</v>
      </c>
      <c r="G45" s="181"/>
      <c r="H45" s="183"/>
      <c r="I45" s="168"/>
      <c r="J45" s="168"/>
      <c r="K45" s="168"/>
      <c r="L45" s="168"/>
      <c r="M45" s="168"/>
      <c r="N45" s="168"/>
      <c r="O45" s="168"/>
      <c r="P45" s="168"/>
      <c r="Q45" s="168"/>
      <c r="R45" s="168"/>
      <c r="S45" s="184"/>
      <c r="T45" s="159">
        <v>1</v>
      </c>
      <c r="U45" s="159"/>
      <c r="V45" s="170"/>
      <c r="W45" s="171" t="str">
        <f>IF(V45="",IF(T45&gt;=6,"Aprovado","Reprovado Nota"),IF(V45&gt;=6,"Aprovado Exame","Reprovado  Nota"))</f>
        <v>Reprovado Nota</v>
      </c>
    </row>
    <row r="46" spans="1:23" ht="12.75">
      <c r="A46">
        <v>40</v>
      </c>
      <c r="B46" s="172" t="s">
        <v>163</v>
      </c>
      <c r="C46" s="173" t="s">
        <v>164</v>
      </c>
      <c r="D46" s="174" t="s">
        <v>5</v>
      </c>
      <c r="E46" s="175">
        <v>93</v>
      </c>
      <c r="F46" s="174" t="s">
        <v>268</v>
      </c>
      <c r="G46" s="174"/>
      <c r="H46" s="176"/>
      <c r="I46" s="177"/>
      <c r="J46" s="177"/>
      <c r="K46" s="177"/>
      <c r="L46" s="177"/>
      <c r="M46" s="177"/>
      <c r="N46" s="177"/>
      <c r="O46" s="177"/>
      <c r="P46" s="177"/>
      <c r="Q46" s="177"/>
      <c r="R46" s="177"/>
      <c r="S46" s="178"/>
      <c r="T46" s="159">
        <f>(I46+K46+M46+O46+P46+Q46+R46)/4.4</f>
        <v>0</v>
      </c>
      <c r="U46" s="159"/>
      <c r="V46" s="170"/>
      <c r="W46" s="171" t="str">
        <f>IF(V46="",IF(T46&gt;=6,"Aprovado","Reprovado Nota"),IF(V46&gt;=6,"Aprovado Exame","Reprovado  Nota"))</f>
        <v>Reprovado Nota</v>
      </c>
    </row>
    <row r="47" spans="1:23" ht="12.75">
      <c r="A47">
        <v>41</v>
      </c>
      <c r="B47" s="179" t="s">
        <v>269</v>
      </c>
      <c r="C47" s="180" t="s">
        <v>270</v>
      </c>
      <c r="D47" s="181" t="s">
        <v>64</v>
      </c>
      <c r="E47" s="182">
        <v>93</v>
      </c>
      <c r="F47" s="181" t="s">
        <v>271</v>
      </c>
      <c r="G47" s="181"/>
      <c r="H47" s="183"/>
      <c r="I47" s="168"/>
      <c r="J47" s="168"/>
      <c r="K47" s="168"/>
      <c r="L47" s="168"/>
      <c r="M47" s="168"/>
      <c r="N47" s="168"/>
      <c r="O47" s="168"/>
      <c r="P47" s="168"/>
      <c r="Q47" s="168"/>
      <c r="R47" s="168"/>
      <c r="S47" s="184"/>
      <c r="T47" s="159">
        <f>(I47+K47+M47+O47+P47+Q47+R47)/4.4</f>
        <v>0</v>
      </c>
      <c r="U47" s="159"/>
      <c r="V47" s="170"/>
      <c r="W47" s="171" t="str">
        <f>IF(V47="",IF(T47&gt;=6,"Aprovado","Reprovado Nota"),IF(V47&gt;=6,"Aprovado Exame","Reprovado  Nota"))</f>
        <v>Reprovado Nota</v>
      </c>
    </row>
    <row r="48" spans="1:23" ht="12.75">
      <c r="A48">
        <v>42</v>
      </c>
      <c r="B48" s="172" t="s">
        <v>168</v>
      </c>
      <c r="C48" s="173" t="s">
        <v>169</v>
      </c>
      <c r="D48" s="174" t="s">
        <v>64</v>
      </c>
      <c r="E48" s="175">
        <v>93</v>
      </c>
      <c r="F48" s="174" t="s">
        <v>272</v>
      </c>
      <c r="G48" s="174"/>
      <c r="H48" s="176"/>
      <c r="I48" s="177"/>
      <c r="J48" s="177"/>
      <c r="K48" s="177"/>
      <c r="L48" s="177"/>
      <c r="M48" s="177"/>
      <c r="N48" s="177"/>
      <c r="O48" s="177"/>
      <c r="P48" s="177"/>
      <c r="Q48" s="177"/>
      <c r="R48" s="177"/>
      <c r="S48" s="178"/>
      <c r="T48" s="159">
        <v>1</v>
      </c>
      <c r="U48" s="159"/>
      <c r="V48" s="170"/>
      <c r="W48" s="171" t="str">
        <f>IF(V48="",IF(T48&gt;=6,"Aprovado","Reprovado Nota"),IF(V48&gt;=6,"Aprovado Exame","Reprovado  Nota"))</f>
        <v>Reprovado Nota</v>
      </c>
    </row>
    <row r="49" spans="1:23" ht="12.75">
      <c r="A49">
        <v>43</v>
      </c>
      <c r="B49" s="179" t="s">
        <v>273</v>
      </c>
      <c r="C49" s="180" t="s">
        <v>274</v>
      </c>
      <c r="D49" s="181" t="s">
        <v>64</v>
      </c>
      <c r="E49" s="182">
        <v>93</v>
      </c>
      <c r="F49" s="181" t="s">
        <v>275</v>
      </c>
      <c r="G49" s="181"/>
      <c r="H49" s="183"/>
      <c r="I49" s="168"/>
      <c r="J49" s="168"/>
      <c r="K49" s="168"/>
      <c r="L49" s="168"/>
      <c r="M49" s="168"/>
      <c r="N49" s="168"/>
      <c r="O49" s="168"/>
      <c r="P49" s="168"/>
      <c r="Q49" s="168"/>
      <c r="R49" s="168"/>
      <c r="S49" s="184"/>
      <c r="T49" s="159">
        <f>(I49+K49+M49+O49+P49+Q49+R49)/4.4</f>
        <v>0</v>
      </c>
      <c r="U49" s="159"/>
      <c r="V49" s="170"/>
      <c r="W49" s="171" t="str">
        <f>IF(V49="",IF(T49&gt;=6,"Aprovado","Reprovado Nota"),IF(V49&gt;=6,"Aprovado Exame","Reprovado  Nota"))</f>
        <v>Reprovado Nota</v>
      </c>
    </row>
    <row r="50" spans="1:23" ht="12.75">
      <c r="A50">
        <v>44</v>
      </c>
      <c r="B50" s="172" t="s">
        <v>170</v>
      </c>
      <c r="C50" s="173" t="s">
        <v>171</v>
      </c>
      <c r="D50" s="174" t="s">
        <v>140</v>
      </c>
      <c r="E50" s="175">
        <v>93</v>
      </c>
      <c r="F50" s="174" t="s">
        <v>276</v>
      </c>
      <c r="G50" s="174"/>
      <c r="H50" s="176"/>
      <c r="I50" s="177"/>
      <c r="J50" s="177"/>
      <c r="K50" s="177"/>
      <c r="L50" s="177"/>
      <c r="M50" s="177"/>
      <c r="N50" s="177"/>
      <c r="O50" s="177"/>
      <c r="P50" s="177"/>
      <c r="Q50" s="177"/>
      <c r="R50" s="177"/>
      <c r="S50" s="178"/>
      <c r="T50" s="159">
        <v>1</v>
      </c>
      <c r="U50" s="159"/>
      <c r="V50" s="170"/>
      <c r="W50" s="171" t="str">
        <f>IF(V50="",IF(T50&gt;=6,"Aprovado","Reprovado Nota"),IF(V50&gt;=6,"Aprovado Exame","Reprovado  Nota"))</f>
        <v>Reprovado Nota</v>
      </c>
    </row>
    <row r="51" spans="1:23" ht="12.75">
      <c r="A51">
        <v>45</v>
      </c>
      <c r="B51" s="179" t="s">
        <v>174</v>
      </c>
      <c r="C51" s="180" t="s">
        <v>175</v>
      </c>
      <c r="D51" s="181" t="s">
        <v>64</v>
      </c>
      <c r="E51" s="182">
        <v>93</v>
      </c>
      <c r="F51" s="181" t="s">
        <v>277</v>
      </c>
      <c r="G51" s="181"/>
      <c r="H51" s="183"/>
      <c r="I51" s="168"/>
      <c r="J51" s="168"/>
      <c r="K51" s="168"/>
      <c r="L51" s="168"/>
      <c r="M51" s="168"/>
      <c r="N51" s="168"/>
      <c r="O51" s="168"/>
      <c r="P51" s="168"/>
      <c r="Q51" s="168"/>
      <c r="R51" s="168"/>
      <c r="S51" s="184"/>
      <c r="T51" s="159">
        <v>1</v>
      </c>
      <c r="U51" s="159"/>
      <c r="V51" s="170"/>
      <c r="W51" s="171" t="str">
        <f>IF(V51="",IF(T51&gt;=6,"Aprovado","Reprovado Nota"),IF(V51&gt;=6,"Aprovado Exame","Reprovado  Nota"))</f>
        <v>Reprovado Nota</v>
      </c>
    </row>
    <row r="52" spans="1:23" ht="12.75">
      <c r="A52">
        <v>46</v>
      </c>
      <c r="B52" s="172" t="s">
        <v>177</v>
      </c>
      <c r="C52" s="173" t="s">
        <v>178</v>
      </c>
      <c r="D52" s="174" t="s">
        <v>83</v>
      </c>
      <c r="E52" s="175">
        <v>93</v>
      </c>
      <c r="F52" s="174" t="s">
        <v>278</v>
      </c>
      <c r="G52" s="174"/>
      <c r="H52" s="176"/>
      <c r="I52" s="177"/>
      <c r="J52" s="177"/>
      <c r="K52" s="177"/>
      <c r="L52" s="177"/>
      <c r="M52" s="177"/>
      <c r="N52" s="177"/>
      <c r="O52" s="177"/>
      <c r="P52" s="177"/>
      <c r="Q52" s="177"/>
      <c r="R52" s="177"/>
      <c r="S52" s="178"/>
      <c r="T52" s="159">
        <v>1</v>
      </c>
      <c r="U52" s="159"/>
      <c r="V52" s="170"/>
      <c r="W52" s="171" t="str">
        <f>IF(V52="",IF(T52&gt;=6,"Aprovado","Reprovado Nota"),IF(V52&gt;=6,"Aprovado Exame","Reprovado  Nota"))</f>
        <v>Reprovado Nota</v>
      </c>
    </row>
    <row r="53" spans="2:23" ht="12.75">
      <c r="B53" s="179" t="s">
        <v>181</v>
      </c>
      <c r="C53" s="180" t="s">
        <v>182</v>
      </c>
      <c r="D53" s="181" t="s">
        <v>64</v>
      </c>
      <c r="E53" s="182">
        <v>93</v>
      </c>
      <c r="F53" s="181" t="s">
        <v>279</v>
      </c>
      <c r="G53" s="181"/>
      <c r="H53" s="183"/>
      <c r="I53" s="168"/>
      <c r="J53" s="168"/>
      <c r="K53" s="168"/>
      <c r="L53" s="168"/>
      <c r="M53" s="168"/>
      <c r="N53" s="168"/>
      <c r="O53" s="168"/>
      <c r="P53" s="168"/>
      <c r="Q53" s="168"/>
      <c r="R53" s="168"/>
      <c r="S53" s="184"/>
      <c r="T53" s="159">
        <v>1</v>
      </c>
      <c r="U53" s="159"/>
      <c r="V53" s="170"/>
      <c r="W53" s="171" t="str">
        <f>IF(V53="",IF(T53&gt;=6,"Aprovado","Reprovado Nota"),IF(V53&gt;=6,"Aprovado Exame","Reprovado  Nota"))</f>
        <v>Reprovado Nota</v>
      </c>
    </row>
    <row r="54" spans="2:23" ht="12.75">
      <c r="B54" s="172" t="s">
        <v>183</v>
      </c>
      <c r="C54" s="173" t="s">
        <v>184</v>
      </c>
      <c r="D54" s="174" t="s">
        <v>64</v>
      </c>
      <c r="E54" s="175">
        <v>93</v>
      </c>
      <c r="F54" s="174" t="s">
        <v>280</v>
      </c>
      <c r="G54" s="174"/>
      <c r="H54" s="176"/>
      <c r="I54" s="177"/>
      <c r="J54" s="177"/>
      <c r="K54" s="177"/>
      <c r="L54" s="177"/>
      <c r="M54" s="177"/>
      <c r="N54" s="177"/>
      <c r="O54" s="177"/>
      <c r="P54" s="177"/>
      <c r="Q54" s="177"/>
      <c r="R54" s="177"/>
      <c r="S54" s="178"/>
      <c r="T54" s="159">
        <v>1</v>
      </c>
      <c r="U54" s="159"/>
      <c r="V54" s="170"/>
      <c r="W54" s="171" t="str">
        <f>IF(V54="",IF(T54&gt;=6,"Aprovado","Reprovado Nota"),IF(V54&gt;=6,"Aprovado Exame","Reprovado  Nota"))</f>
        <v>Reprovado Nota</v>
      </c>
    </row>
    <row r="55" spans="2:23" ht="12.75">
      <c r="B55" s="179"/>
      <c r="C55" s="180" t="s">
        <v>281</v>
      </c>
      <c r="D55" s="181" t="s">
        <v>282</v>
      </c>
      <c r="E55" s="181"/>
      <c r="F55" s="181"/>
      <c r="G55" s="181"/>
      <c r="H55" s="168"/>
      <c r="I55" s="168"/>
      <c r="J55" s="168"/>
      <c r="K55" s="168"/>
      <c r="L55" s="168"/>
      <c r="M55" s="168"/>
      <c r="N55" s="168"/>
      <c r="O55" s="168"/>
      <c r="P55" s="168"/>
      <c r="Q55" s="168"/>
      <c r="R55" s="168"/>
      <c r="S55" s="184"/>
      <c r="T55" s="170">
        <v>1</v>
      </c>
      <c r="U55" s="159"/>
      <c r="V55" s="170"/>
      <c r="W55" s="171" t="str">
        <f>IF(V55="",IF(T55&gt;=6,"Aprovado","Reprovado Nota"),IF(V55&gt;=6,"Aprovado Exame","Reprovado  Nota"))</f>
        <v>Reprovado Nota</v>
      </c>
    </row>
    <row r="56" spans="2:23" ht="12.75">
      <c r="B56" s="172"/>
      <c r="C56" s="173" t="s">
        <v>283</v>
      </c>
      <c r="D56" s="174" t="s">
        <v>83</v>
      </c>
      <c r="E56" s="175"/>
      <c r="F56" s="174"/>
      <c r="G56" s="174"/>
      <c r="H56" s="176"/>
      <c r="I56" s="177"/>
      <c r="J56" s="177"/>
      <c r="K56" s="177"/>
      <c r="L56" s="177"/>
      <c r="M56" s="177"/>
      <c r="N56" s="177"/>
      <c r="O56" s="177"/>
      <c r="P56" s="177"/>
      <c r="Q56" s="177"/>
      <c r="R56" s="177"/>
      <c r="S56" s="178"/>
      <c r="T56" s="159">
        <v>1</v>
      </c>
      <c r="U56" s="159"/>
      <c r="V56" s="170"/>
      <c r="W56" s="171"/>
    </row>
    <row r="57" spans="1:23" ht="12.75">
      <c r="A57">
        <v>47</v>
      </c>
      <c r="B57" s="179"/>
      <c r="C57" s="180" t="s">
        <v>284</v>
      </c>
      <c r="D57" s="181" t="s">
        <v>64</v>
      </c>
      <c r="E57" s="182"/>
      <c r="F57" s="181"/>
      <c r="G57" s="181"/>
      <c r="H57" s="183"/>
      <c r="I57" s="168"/>
      <c r="J57" s="168"/>
      <c r="K57" s="168"/>
      <c r="L57" s="168"/>
      <c r="M57" s="168"/>
      <c r="N57" s="168"/>
      <c r="O57" s="168"/>
      <c r="P57" s="168"/>
      <c r="Q57" s="168"/>
      <c r="R57" s="168"/>
      <c r="S57" s="184"/>
      <c r="T57" s="159">
        <v>1</v>
      </c>
      <c r="U57" s="159"/>
      <c r="V57" s="170"/>
      <c r="W57" s="171" t="str">
        <f>IF(V57="",IF(T57&gt;=6,"Aprovado","Reprovado Nota"),IF(V57&gt;=6,"Aprovado Exame","Reprovado  Nota"))</f>
        <v>Reprovado Nota</v>
      </c>
    </row>
    <row r="58" spans="1:23" ht="12.75">
      <c r="A58">
        <v>48</v>
      </c>
      <c r="B58" s="172"/>
      <c r="C58" s="173" t="s">
        <v>285</v>
      </c>
      <c r="D58" s="174" t="s">
        <v>64</v>
      </c>
      <c r="E58" s="175"/>
      <c r="F58" s="174"/>
      <c r="G58" s="174"/>
      <c r="H58" s="176"/>
      <c r="I58" s="177"/>
      <c r="J58" s="177"/>
      <c r="K58" s="177"/>
      <c r="L58" s="177"/>
      <c r="M58" s="177"/>
      <c r="N58" s="177"/>
      <c r="O58" s="177"/>
      <c r="P58" s="177"/>
      <c r="Q58" s="177"/>
      <c r="R58" s="177"/>
      <c r="S58" s="178"/>
      <c r="T58" s="159">
        <v>1</v>
      </c>
      <c r="U58" s="159"/>
      <c r="V58" s="170"/>
      <c r="W58" s="171" t="str">
        <f>IF(V58="",IF(T58&gt;=6,"Aprovado","Reprovado Nota"),IF(V58&gt;=6,"Aprovado Exame","Reprovado  Nota"))</f>
        <v>Reprovado Nota</v>
      </c>
    </row>
    <row r="59" spans="1:23" ht="12.75">
      <c r="A59">
        <v>49</v>
      </c>
      <c r="B59" s="179"/>
      <c r="C59" s="180" t="s">
        <v>286</v>
      </c>
      <c r="D59" s="181"/>
      <c r="E59" s="181"/>
      <c r="F59" s="181"/>
      <c r="G59" s="181"/>
      <c r="H59" s="168"/>
      <c r="I59" s="168"/>
      <c r="J59" s="168"/>
      <c r="K59" s="168"/>
      <c r="L59" s="168"/>
      <c r="M59" s="168"/>
      <c r="N59" s="168"/>
      <c r="O59" s="168"/>
      <c r="P59" s="168"/>
      <c r="Q59" s="168"/>
      <c r="R59" s="168"/>
      <c r="S59" s="184"/>
      <c r="T59" s="170" t="e">
        <f>(I59+K59+M59+#REF!+#REF!+#REF!)/3</f>
        <v>#REF!</v>
      </c>
      <c r="U59" s="159"/>
      <c r="V59" s="170"/>
      <c r="W59" s="171" t="e">
        <f>IF(V59="",IF(T59&gt;=6,"Aprovado","Reprovado Nota"),IF(V59&gt;=6,"Aprovado Exame","Reprovado  Nota"))</f>
        <v>#REF!</v>
      </c>
    </row>
    <row r="60" spans="1:23" ht="12.75">
      <c r="A60" t="s">
        <v>287</v>
      </c>
      <c r="B60" s="187"/>
      <c r="C60" s="188" t="s">
        <v>288</v>
      </c>
      <c r="D60" s="189"/>
      <c r="E60" s="189"/>
      <c r="F60" s="189"/>
      <c r="G60" s="189"/>
      <c r="H60" s="189"/>
      <c r="I60" s="190"/>
      <c r="J60" s="190"/>
      <c r="K60" s="190"/>
      <c r="L60" s="190"/>
      <c r="M60" s="190"/>
      <c r="N60" s="190"/>
      <c r="O60" s="190"/>
      <c r="P60" s="190"/>
      <c r="Q60" s="190"/>
      <c r="R60" s="190"/>
      <c r="S60" s="191"/>
      <c r="T60" s="192" t="s">
        <v>287</v>
      </c>
      <c r="U60" s="192"/>
      <c r="V60" s="193"/>
      <c r="W60" s="194"/>
    </row>
    <row r="61" spans="2:23" ht="12.75">
      <c r="B61" s="131"/>
      <c r="C61" t="s">
        <v>289</v>
      </c>
      <c r="M61" s="138" t="s">
        <v>290</v>
      </c>
      <c r="N61" s="138"/>
      <c r="O61" s="138"/>
      <c r="P61" s="138"/>
      <c r="Q61" s="138"/>
      <c r="R61" s="138"/>
      <c r="S61" s="138"/>
      <c r="T61" s="138" t="s">
        <v>291</v>
      </c>
      <c r="U61" s="138"/>
      <c r="V61" s="138"/>
      <c r="W61" s="138"/>
    </row>
    <row r="62" spans="2:24" ht="12.75">
      <c r="B62" s="131"/>
      <c r="C62" t="s">
        <v>292</v>
      </c>
      <c r="M62" s="141" t="s">
        <v>293</v>
      </c>
      <c r="N62" s="141"/>
      <c r="O62" s="141"/>
      <c r="P62" s="142"/>
      <c r="Q62" s="142"/>
      <c r="R62" s="142"/>
      <c r="S62" s="141" t="s">
        <v>192</v>
      </c>
      <c r="T62" s="141" t="s">
        <v>293</v>
      </c>
      <c r="V62" s="195">
        <v>1</v>
      </c>
      <c r="W62" s="196">
        <f>V62/V66*100</f>
        <v>100</v>
      </c>
      <c r="X62" t="s">
        <v>192</v>
      </c>
    </row>
    <row r="63" spans="13:24" ht="12.75">
      <c r="M63" s="141" t="s">
        <v>294</v>
      </c>
      <c r="N63" s="141"/>
      <c r="O63" s="141"/>
      <c r="P63" s="142"/>
      <c r="Q63" s="142"/>
      <c r="R63" s="142"/>
      <c r="S63" s="141" t="s">
        <v>192</v>
      </c>
      <c r="T63" s="137" t="s">
        <v>294</v>
      </c>
      <c r="V63" s="197"/>
      <c r="W63" s="196">
        <f>V63/V66*100</f>
        <v>0</v>
      </c>
      <c r="X63" t="s">
        <v>192</v>
      </c>
    </row>
    <row r="64" spans="13:24" ht="12.75">
      <c r="M64" s="141" t="s">
        <v>295</v>
      </c>
      <c r="N64" s="141"/>
      <c r="O64" s="141"/>
      <c r="P64" s="142"/>
      <c r="Q64" s="142"/>
      <c r="R64" s="142"/>
      <c r="S64" s="141" t="s">
        <v>192</v>
      </c>
      <c r="T64" s="141" t="s">
        <v>295</v>
      </c>
      <c r="V64" s="198"/>
      <c r="W64" s="196">
        <f>V64/V66*100</f>
        <v>0</v>
      </c>
      <c r="X64" t="s">
        <v>192</v>
      </c>
    </row>
    <row r="65" spans="13:22" ht="12.75">
      <c r="M65" s="141" t="s">
        <v>296</v>
      </c>
      <c r="N65" s="141"/>
      <c r="O65" s="141"/>
      <c r="S65" s="141"/>
      <c r="T65" s="141" t="s">
        <v>296</v>
      </c>
      <c r="V65" s="198"/>
    </row>
    <row r="66" spans="13:24" ht="12.75">
      <c r="M66" s="199" t="s">
        <v>297</v>
      </c>
      <c r="N66" s="199"/>
      <c r="O66" s="199"/>
      <c r="P66" s="199"/>
      <c r="Q66" s="199"/>
      <c r="R66" s="199"/>
      <c r="S66" s="200" t="s">
        <v>192</v>
      </c>
      <c r="T66" s="199" t="s">
        <v>297</v>
      </c>
      <c r="U66" s="201"/>
      <c r="V66" s="201">
        <f>V64+V63+V62</f>
        <v>1</v>
      </c>
      <c r="W66" s="201">
        <f>W64+W63+W62</f>
        <v>100</v>
      </c>
      <c r="X66" s="201" t="s">
        <v>192</v>
      </c>
    </row>
  </sheetData>
  <sheetProtection selectLockedCells="1" selectUnlockedCells="1"/>
  <mergeCells count="3">
    <mergeCell ref="B4:F4"/>
    <mergeCell ref="M61:S61"/>
    <mergeCell ref="T61:W61"/>
  </mergeCells>
  <conditionalFormatting sqref="B61:B62">
    <cfRule type="cellIs" priority="1" dxfId="1" operator="equal" stopIfTrue="1">
      <formula>Calendário!$K$5</formula>
    </cfRule>
  </conditionalFormatting>
  <conditionalFormatting sqref="A1:A65536 C1:H3 C61:H65536 U3:V3 U62:U65 U67:W65536 W1:W3 W65 X62:X64 Y1:Y65536 Z1:Z8 Z10:Z16 Z18:Z65536">
    <cfRule type="cellIs" priority="2" dxfId="1" operator="equal" stopIfTrue="1">
      <formula>Calendário!$K$5</formula>
    </cfRule>
  </conditionalFormatting>
  <conditionalFormatting sqref="B7:H54 B56:H58">
    <cfRule type="cellIs" priority="3" dxfId="7" operator="lessThan" stopIfTrue="1">
      <formula>6</formula>
    </cfRule>
  </conditionalFormatting>
  <conditionalFormatting sqref="B6 B55:R55 B59:H60 D6:R6 I7:R60 S60:V60 T6:T60 U7:V60 W7:W59 X7:X60">
    <cfRule type="cellIs" priority="4" dxfId="7" operator="lessThan" stopIfTrue="1">
      <formula>6</formula>
    </cfRule>
  </conditionalFormatting>
  <conditionalFormatting sqref="S7:S59">
    <cfRule type="cellIs" priority="5" dxfId="2" operator="greaterThan" stopIfTrue="1">
      <formula>'MTM122 Cálculo I'!$S$6</formula>
    </cfRule>
  </conditionalFormatting>
  <printOptions/>
  <pageMargins left="0.5118055555555555" right="0.5118055555555555" top="0.7875" bottom="0.78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R60"/>
  <sheetViews>
    <sheetView zoomScale="65" zoomScaleNormal="65" workbookViewId="0" topLeftCell="A1">
      <selection activeCell="H9" sqref="H9"/>
    </sheetView>
  </sheetViews>
  <sheetFormatPr defaultColWidth="9.140625" defaultRowHeight="15"/>
  <cols>
    <col min="1" max="1" width="3.00390625" style="0" customWidth="1"/>
    <col min="2" max="2" width="8.8515625" style="0" customWidth="1"/>
    <col min="3" max="3" width="32.421875" style="0" customWidth="1"/>
    <col min="4" max="4" width="7.140625" style="0" customWidth="1"/>
    <col min="5" max="5" width="0" style="196" hidden="1" customWidth="1"/>
    <col min="6" max="6" width="0" style="0" hidden="1" customWidth="1"/>
    <col min="7" max="11" width="7.7109375" style="0" customWidth="1"/>
    <col min="12" max="12" width="7.140625" style="0" customWidth="1"/>
    <col min="13" max="13" width="8.57421875" style="0" customWidth="1"/>
    <col min="14" max="14" width="9.28125" style="0" customWidth="1"/>
    <col min="15" max="15" width="9.7109375" style="0" customWidth="1"/>
    <col min="17" max="17" width="0" style="0" hidden="1" customWidth="1"/>
    <col min="18" max="18" width="12.140625" style="0" customWidth="1"/>
    <col min="255" max="16384" width="11.57421875" style="0" customWidth="1"/>
  </cols>
  <sheetData>
    <row r="1" spans="9:14" ht="15">
      <c r="I1" s="145"/>
      <c r="J1" s="145"/>
      <c r="L1" s="145"/>
      <c r="M1" s="145" t="s">
        <v>298</v>
      </c>
      <c r="N1" s="145"/>
    </row>
    <row r="2" spans="9:14" ht="15">
      <c r="I2" s="145"/>
      <c r="J2" s="145"/>
      <c r="L2" s="145"/>
      <c r="M2" s="145"/>
      <c r="N2" s="145"/>
    </row>
    <row r="4" spans="2:15" ht="27" customHeight="1">
      <c r="B4" s="202" t="s">
        <v>299</v>
      </c>
      <c r="C4" s="202"/>
      <c r="D4" s="202"/>
      <c r="E4" s="202"/>
      <c r="F4" s="202"/>
      <c r="G4" s="203" t="s">
        <v>196</v>
      </c>
      <c r="H4" s="203" t="s">
        <v>197</v>
      </c>
      <c r="I4" s="203" t="s">
        <v>198</v>
      </c>
      <c r="J4" s="203" t="s">
        <v>45</v>
      </c>
      <c r="K4" s="204" t="s">
        <v>200</v>
      </c>
      <c r="L4" s="205" t="s">
        <v>300</v>
      </c>
      <c r="M4" s="206" t="s">
        <v>301</v>
      </c>
      <c r="N4" s="206" t="s">
        <v>202</v>
      </c>
      <c r="O4" s="207" t="s">
        <v>204</v>
      </c>
    </row>
    <row r="5" spans="2:15" ht="15">
      <c r="B5" s="150" t="s">
        <v>205</v>
      </c>
      <c r="C5" s="151" t="s">
        <v>206</v>
      </c>
      <c r="D5" s="152"/>
      <c r="E5" s="208"/>
      <c r="F5" s="152"/>
      <c r="G5" s="209">
        <v>10</v>
      </c>
      <c r="H5" s="209">
        <v>10</v>
      </c>
      <c r="I5" s="209">
        <v>10</v>
      </c>
      <c r="J5" s="209">
        <v>10</v>
      </c>
      <c r="K5" s="153"/>
      <c r="L5" s="210">
        <f>(G5+H5+I5+J5)/4</f>
        <v>10</v>
      </c>
      <c r="M5" s="211"/>
      <c r="N5" s="211"/>
      <c r="O5" s="155"/>
    </row>
    <row r="6" spans="2:15" ht="15">
      <c r="B6" s="150" t="s">
        <v>207</v>
      </c>
      <c r="C6" s="156" t="s">
        <v>32</v>
      </c>
      <c r="D6" s="157" t="s">
        <v>208</v>
      </c>
      <c r="E6" s="212" t="s">
        <v>209</v>
      </c>
      <c r="F6" s="157" t="s">
        <v>210</v>
      </c>
      <c r="G6" s="153"/>
      <c r="H6" s="153"/>
      <c r="I6" s="153"/>
      <c r="J6" s="153"/>
      <c r="K6" s="153"/>
      <c r="L6" s="210">
        <f>(G6+H6+I6+J6)/4</f>
        <v>0</v>
      </c>
      <c r="M6" s="213"/>
      <c r="N6" s="213"/>
      <c r="O6" s="214" t="s">
        <v>302</v>
      </c>
    </row>
    <row r="7" spans="1:15" ht="15">
      <c r="A7">
        <v>1</v>
      </c>
      <c r="B7" s="162"/>
      <c r="C7" s="163"/>
      <c r="D7" s="164"/>
      <c r="E7" s="165"/>
      <c r="F7" s="164"/>
      <c r="G7" s="166"/>
      <c r="H7" s="166"/>
      <c r="I7" s="166"/>
      <c r="J7" s="166"/>
      <c r="K7" s="215"/>
      <c r="L7" s="216">
        <f>(G7+H7+I7+J7)/4</f>
        <v>0</v>
      </c>
      <c r="M7" s="217"/>
      <c r="N7" s="218"/>
      <c r="O7" s="219"/>
    </row>
    <row r="8" spans="1:17" ht="15">
      <c r="A8">
        <v>2</v>
      </c>
      <c r="B8" s="172" t="s">
        <v>303</v>
      </c>
      <c r="C8" s="173" t="s">
        <v>304</v>
      </c>
      <c r="D8" s="174" t="s">
        <v>305</v>
      </c>
      <c r="E8" s="175">
        <v>11</v>
      </c>
      <c r="F8" s="174" t="s">
        <v>306</v>
      </c>
      <c r="G8" s="176">
        <v>8.9</v>
      </c>
      <c r="H8" s="176">
        <f>170/48</f>
        <v>3.5416666666666665</v>
      </c>
      <c r="I8" s="176"/>
      <c r="J8" s="176"/>
      <c r="K8" s="220"/>
      <c r="L8" s="221">
        <f>(G8+H8+I8+J8)/4</f>
        <v>3.1104166666666666</v>
      </c>
      <c r="M8" s="221"/>
      <c r="N8" s="222"/>
      <c r="O8" s="219"/>
      <c r="Q8">
        <v>58</v>
      </c>
    </row>
    <row r="9" spans="1:17" ht="15">
      <c r="A9">
        <v>3</v>
      </c>
      <c r="B9" s="179"/>
      <c r="C9" s="180" t="s">
        <v>307</v>
      </c>
      <c r="D9" s="181" t="s">
        <v>308</v>
      </c>
      <c r="E9" s="182"/>
      <c r="F9" s="181"/>
      <c r="G9" s="183">
        <v>7.3</v>
      </c>
      <c r="H9" s="183">
        <f>20/3</f>
        <v>6.666666666666667</v>
      </c>
      <c r="I9" s="183"/>
      <c r="J9" s="183"/>
      <c r="K9" s="223"/>
      <c r="L9" s="221">
        <f>(G9+H9+I9+J9)/4</f>
        <v>3.4916666666666667</v>
      </c>
      <c r="M9" s="221"/>
      <c r="N9" s="222"/>
      <c r="O9" s="219"/>
      <c r="Q9">
        <v>58</v>
      </c>
    </row>
    <row r="10" spans="2:15" ht="15">
      <c r="B10" s="172"/>
      <c r="C10" s="173"/>
      <c r="D10" s="174"/>
      <c r="E10" s="175"/>
      <c r="F10" s="174"/>
      <c r="G10" s="176"/>
      <c r="H10" s="176"/>
      <c r="I10" s="176"/>
      <c r="J10" s="176"/>
      <c r="K10" s="220"/>
      <c r="L10" s="221"/>
      <c r="M10" s="221"/>
      <c r="N10" s="222"/>
      <c r="O10" s="219"/>
    </row>
    <row r="11" spans="2:15" ht="15">
      <c r="B11" s="179"/>
      <c r="C11" s="180"/>
      <c r="D11" s="181"/>
      <c r="E11" s="182"/>
      <c r="F11" s="181"/>
      <c r="G11" s="183"/>
      <c r="H11" s="183"/>
      <c r="I11" s="183"/>
      <c r="J11" s="183"/>
      <c r="K11" s="223"/>
      <c r="L11" s="221"/>
      <c r="M11" s="221"/>
      <c r="N11" s="222"/>
      <c r="O11" s="219"/>
    </row>
    <row r="12" spans="2:17" ht="15">
      <c r="B12" s="172"/>
      <c r="C12" s="173"/>
      <c r="D12" s="174"/>
      <c r="E12" s="175"/>
      <c r="F12" s="174"/>
      <c r="G12" s="176"/>
      <c r="H12" s="176"/>
      <c r="I12" s="176"/>
      <c r="J12" s="176"/>
      <c r="K12" s="220"/>
      <c r="L12" s="221"/>
      <c r="M12" s="221"/>
      <c r="N12" s="222"/>
      <c r="O12" s="219"/>
      <c r="Q12">
        <v>2</v>
      </c>
    </row>
    <row r="13" spans="2:17" ht="15">
      <c r="B13" s="179"/>
      <c r="C13" s="180"/>
      <c r="D13" s="181"/>
      <c r="E13" s="182"/>
      <c r="F13" s="181"/>
      <c r="G13" s="183"/>
      <c r="H13" s="183"/>
      <c r="I13" s="183"/>
      <c r="J13" s="183"/>
      <c r="K13" s="223"/>
      <c r="L13" s="221"/>
      <c r="M13" s="221"/>
      <c r="N13" s="222"/>
      <c r="O13" s="219"/>
      <c r="Q13">
        <v>58</v>
      </c>
    </row>
    <row r="14" spans="2:15" ht="15">
      <c r="B14" s="172"/>
      <c r="C14" s="173"/>
      <c r="D14" s="174"/>
      <c r="E14" s="175"/>
      <c r="F14" s="174"/>
      <c r="G14" s="176"/>
      <c r="H14" s="176"/>
      <c r="I14" s="176"/>
      <c r="J14" s="176"/>
      <c r="K14" s="220"/>
      <c r="L14" s="221"/>
      <c r="M14" s="221"/>
      <c r="N14" s="222"/>
      <c r="O14" s="219"/>
    </row>
    <row r="15" spans="2:17" ht="15">
      <c r="B15" s="179"/>
      <c r="C15" s="180"/>
      <c r="D15" s="181"/>
      <c r="E15" s="182"/>
      <c r="F15" s="181"/>
      <c r="G15" s="183"/>
      <c r="H15" s="183"/>
      <c r="I15" s="183"/>
      <c r="J15" s="183"/>
      <c r="K15" s="223"/>
      <c r="L15" s="221"/>
      <c r="M15" s="221"/>
      <c r="N15" s="222"/>
      <c r="O15" s="219"/>
      <c r="Q15">
        <v>58</v>
      </c>
    </row>
    <row r="16" spans="2:17" ht="15">
      <c r="B16" s="172"/>
      <c r="C16" s="173"/>
      <c r="D16" s="174"/>
      <c r="E16" s="175"/>
      <c r="F16" s="174"/>
      <c r="G16" s="176"/>
      <c r="H16" s="176"/>
      <c r="I16" s="176"/>
      <c r="J16" s="176"/>
      <c r="K16" s="220"/>
      <c r="L16" s="221"/>
      <c r="M16" s="221"/>
      <c r="N16" s="222"/>
      <c r="O16" s="219"/>
      <c r="Q16">
        <v>60</v>
      </c>
    </row>
    <row r="17" spans="2:18" ht="15">
      <c r="B17" s="179"/>
      <c r="C17" s="180"/>
      <c r="D17" s="181"/>
      <c r="E17" s="182"/>
      <c r="F17" s="181"/>
      <c r="G17" s="183"/>
      <c r="H17" s="183"/>
      <c r="I17" s="183"/>
      <c r="J17" s="183"/>
      <c r="K17" s="223"/>
      <c r="L17" s="221"/>
      <c r="M17" s="221"/>
      <c r="N17" s="222"/>
      <c r="O17" s="219"/>
      <c r="Q17">
        <v>10</v>
      </c>
      <c r="R17" s="186"/>
    </row>
    <row r="18" spans="2:17" ht="15">
      <c r="B18" s="172"/>
      <c r="C18" s="173"/>
      <c r="D18" s="174"/>
      <c r="E18" s="175"/>
      <c r="F18" s="174"/>
      <c r="G18" s="176"/>
      <c r="H18" s="176"/>
      <c r="I18" s="176"/>
      <c r="J18" s="176"/>
      <c r="K18" s="220"/>
      <c r="L18" s="221"/>
      <c r="M18" s="221"/>
      <c r="N18" s="222"/>
      <c r="O18" s="219"/>
      <c r="Q18">
        <v>10</v>
      </c>
    </row>
    <row r="19" spans="2:17" ht="15">
      <c r="B19" s="179"/>
      <c r="C19" s="180"/>
      <c r="D19" s="181"/>
      <c r="E19" s="182"/>
      <c r="F19" s="181"/>
      <c r="G19" s="183"/>
      <c r="H19" s="183"/>
      <c r="I19" s="183"/>
      <c r="J19" s="183"/>
      <c r="K19" s="223"/>
      <c r="L19" s="221"/>
      <c r="M19" s="221"/>
      <c r="N19" s="222"/>
      <c r="O19" s="219"/>
      <c r="Q19">
        <v>60</v>
      </c>
    </row>
    <row r="20" spans="2:15" ht="15">
      <c r="B20" s="172"/>
      <c r="C20" s="173"/>
      <c r="D20" s="174"/>
      <c r="E20" s="175"/>
      <c r="F20" s="174"/>
      <c r="G20" s="176"/>
      <c r="H20" s="176"/>
      <c r="I20" s="176"/>
      <c r="J20" s="176"/>
      <c r="K20" s="220"/>
      <c r="L20" s="221"/>
      <c r="M20" s="221"/>
      <c r="N20" s="222"/>
      <c r="O20" s="219"/>
    </row>
    <row r="21" spans="2:15" ht="15">
      <c r="B21" s="179"/>
      <c r="C21" s="180"/>
      <c r="D21" s="181"/>
      <c r="E21" s="182"/>
      <c r="F21" s="181"/>
      <c r="G21" s="183"/>
      <c r="H21" s="183"/>
      <c r="I21" s="183"/>
      <c r="J21" s="183"/>
      <c r="K21" s="223"/>
      <c r="L21" s="221"/>
      <c r="M21" s="221"/>
      <c r="N21" s="222"/>
      <c r="O21" s="219"/>
    </row>
    <row r="22" spans="2:17" ht="15">
      <c r="B22" s="172"/>
      <c r="C22" s="173"/>
      <c r="D22" s="174"/>
      <c r="E22" s="175"/>
      <c r="F22" s="174"/>
      <c r="G22" s="176"/>
      <c r="H22" s="176"/>
      <c r="I22" s="176"/>
      <c r="J22" s="176"/>
      <c r="K22" s="220"/>
      <c r="L22" s="221"/>
      <c r="M22" s="221"/>
      <c r="N22" s="222"/>
      <c r="O22" s="219"/>
      <c r="Q22">
        <v>4</v>
      </c>
    </row>
    <row r="23" spans="2:17" ht="15">
      <c r="B23" s="179"/>
      <c r="C23" s="180"/>
      <c r="D23" s="181"/>
      <c r="E23" s="182"/>
      <c r="F23" s="181"/>
      <c r="G23" s="183"/>
      <c r="H23" s="183"/>
      <c r="I23" s="183"/>
      <c r="J23" s="183"/>
      <c r="K23" s="223"/>
      <c r="L23" s="221"/>
      <c r="M23" s="221"/>
      <c r="N23" s="222"/>
      <c r="O23" s="219"/>
      <c r="Q23">
        <v>10</v>
      </c>
    </row>
    <row r="24" spans="2:15" ht="12.75">
      <c r="B24" s="172"/>
      <c r="C24" s="173"/>
      <c r="D24" s="174"/>
      <c r="E24" s="175"/>
      <c r="F24" s="174"/>
      <c r="G24" s="176"/>
      <c r="H24" s="176"/>
      <c r="I24" s="176"/>
      <c r="J24" s="176"/>
      <c r="K24" s="220"/>
      <c r="L24" s="221"/>
      <c r="M24" s="221"/>
      <c r="N24" s="222"/>
      <c r="O24" s="219"/>
    </row>
    <row r="25" spans="2:17" ht="12.75">
      <c r="B25" s="179"/>
      <c r="C25" s="180"/>
      <c r="D25" s="181"/>
      <c r="E25" s="182"/>
      <c r="F25" s="181"/>
      <c r="G25" s="183"/>
      <c r="H25" s="183"/>
      <c r="I25" s="183"/>
      <c r="J25" s="183"/>
      <c r="K25" s="223"/>
      <c r="L25" s="221"/>
      <c r="M25" s="221"/>
      <c r="N25" s="222"/>
      <c r="O25" s="219"/>
      <c r="Q25">
        <v>10</v>
      </c>
    </row>
    <row r="26" spans="2:15" ht="12.75">
      <c r="B26" s="172"/>
      <c r="C26" s="173"/>
      <c r="D26" s="174"/>
      <c r="E26" s="175"/>
      <c r="F26" s="174"/>
      <c r="G26" s="176"/>
      <c r="H26" s="176"/>
      <c r="I26" s="176"/>
      <c r="J26" s="176"/>
      <c r="K26" s="220"/>
      <c r="L26" s="221"/>
      <c r="M26" s="221"/>
      <c r="N26" s="222"/>
      <c r="O26" s="219"/>
    </row>
    <row r="27" spans="2:17" ht="12.75">
      <c r="B27" s="179"/>
      <c r="C27" s="180"/>
      <c r="D27" s="181"/>
      <c r="E27" s="182"/>
      <c r="F27" s="181"/>
      <c r="G27" s="183"/>
      <c r="H27" s="183"/>
      <c r="I27" s="183"/>
      <c r="J27" s="183"/>
      <c r="K27" s="223"/>
      <c r="L27" s="221"/>
      <c r="M27" s="221"/>
      <c r="N27" s="222"/>
      <c r="O27" s="219"/>
      <c r="Q27">
        <v>10</v>
      </c>
    </row>
    <row r="28" spans="2:15" ht="12.75">
      <c r="B28" s="172"/>
      <c r="C28" s="173"/>
      <c r="D28" s="174"/>
      <c r="E28" s="175"/>
      <c r="F28" s="174"/>
      <c r="G28" s="176"/>
      <c r="H28" s="176"/>
      <c r="I28" s="176"/>
      <c r="J28" s="176"/>
      <c r="K28" s="173"/>
      <c r="L28" s="221"/>
      <c r="M28" s="221"/>
      <c r="N28" s="222"/>
      <c r="O28" s="219"/>
    </row>
    <row r="29" spans="2:15" ht="12.75">
      <c r="B29" s="179"/>
      <c r="C29" s="180"/>
      <c r="D29" s="181"/>
      <c r="E29" s="182"/>
      <c r="F29" s="181"/>
      <c r="G29" s="183"/>
      <c r="H29" s="183"/>
      <c r="I29" s="183"/>
      <c r="J29" s="183"/>
      <c r="K29" s="224"/>
      <c r="L29" s="221"/>
      <c r="M29" s="221"/>
      <c r="N29" s="222"/>
      <c r="O29" s="219"/>
    </row>
    <row r="30" spans="2:15" ht="12.75">
      <c r="B30" s="172"/>
      <c r="C30" s="173"/>
      <c r="D30" s="174"/>
      <c r="E30" s="175"/>
      <c r="F30" s="174"/>
      <c r="G30" s="176"/>
      <c r="H30" s="176"/>
      <c r="I30" s="176"/>
      <c r="J30" s="176"/>
      <c r="K30" s="173"/>
      <c r="L30" s="221"/>
      <c r="M30" s="221"/>
      <c r="N30" s="222"/>
      <c r="O30" s="219"/>
    </row>
    <row r="31" spans="2:15" ht="12.75">
      <c r="B31" s="179"/>
      <c r="C31" s="180"/>
      <c r="D31" s="181"/>
      <c r="E31" s="182"/>
      <c r="F31" s="181"/>
      <c r="G31" s="183"/>
      <c r="H31" s="183"/>
      <c r="I31" s="183"/>
      <c r="J31" s="183"/>
      <c r="K31" s="224"/>
      <c r="L31" s="221"/>
      <c r="M31" s="221"/>
      <c r="N31" s="222"/>
      <c r="O31" s="219"/>
    </row>
    <row r="32" spans="2:15" ht="12.75">
      <c r="B32" s="172"/>
      <c r="C32" s="173"/>
      <c r="D32" s="174"/>
      <c r="E32" s="175"/>
      <c r="F32" s="174"/>
      <c r="G32" s="176"/>
      <c r="H32" s="176"/>
      <c r="I32" s="176"/>
      <c r="J32" s="176"/>
      <c r="K32" s="173"/>
      <c r="L32" s="221"/>
      <c r="M32" s="221"/>
      <c r="N32" s="222"/>
      <c r="O32" s="219"/>
    </row>
    <row r="33" spans="2:15" ht="12.75">
      <c r="B33" s="179"/>
      <c r="C33" s="180"/>
      <c r="D33" s="181"/>
      <c r="E33" s="182"/>
      <c r="F33" s="181"/>
      <c r="G33" s="183"/>
      <c r="H33" s="183"/>
      <c r="I33" s="183"/>
      <c r="J33" s="183"/>
      <c r="K33" s="224"/>
      <c r="L33" s="221"/>
      <c r="M33" s="221"/>
      <c r="N33" s="222"/>
      <c r="O33" s="219"/>
    </row>
    <row r="34" spans="2:15" ht="12.75">
      <c r="B34" s="172"/>
      <c r="C34" s="173"/>
      <c r="D34" s="174"/>
      <c r="E34" s="175"/>
      <c r="F34" s="174"/>
      <c r="G34" s="176"/>
      <c r="H34" s="176"/>
      <c r="I34" s="176"/>
      <c r="J34" s="176"/>
      <c r="K34" s="173"/>
      <c r="L34" s="221"/>
      <c r="M34" s="221"/>
      <c r="N34" s="222"/>
      <c r="O34" s="219"/>
    </row>
    <row r="35" spans="2:15" ht="12.75">
      <c r="B35" s="179"/>
      <c r="C35" s="180"/>
      <c r="D35" s="181"/>
      <c r="E35" s="182"/>
      <c r="F35" s="181"/>
      <c r="G35" s="183"/>
      <c r="H35" s="183"/>
      <c r="I35" s="183"/>
      <c r="J35" s="183"/>
      <c r="K35" s="224"/>
      <c r="L35" s="221"/>
      <c r="M35" s="221"/>
      <c r="N35" s="222"/>
      <c r="O35" s="219"/>
    </row>
    <row r="36" spans="2:15" ht="12.75">
      <c r="B36" s="172"/>
      <c r="C36" s="173"/>
      <c r="D36" s="174"/>
      <c r="E36" s="175"/>
      <c r="F36" s="174"/>
      <c r="G36" s="176"/>
      <c r="H36" s="176"/>
      <c r="I36" s="176"/>
      <c r="J36" s="176"/>
      <c r="K36" s="173"/>
      <c r="L36" s="221"/>
      <c r="M36" s="221"/>
      <c r="N36" s="222"/>
      <c r="O36" s="219"/>
    </row>
    <row r="37" spans="2:15" ht="12.75">
      <c r="B37" s="179"/>
      <c r="C37" s="180"/>
      <c r="D37" s="181"/>
      <c r="E37" s="182"/>
      <c r="F37" s="181"/>
      <c r="G37" s="183"/>
      <c r="H37" s="183"/>
      <c r="I37" s="183"/>
      <c r="J37" s="183"/>
      <c r="K37" s="224"/>
      <c r="L37" s="221"/>
      <c r="M37" s="221"/>
      <c r="N37" s="222"/>
      <c r="O37" s="219"/>
    </row>
    <row r="38" spans="2:15" ht="12.75">
      <c r="B38" s="172"/>
      <c r="C38" s="173"/>
      <c r="D38" s="174"/>
      <c r="E38" s="175"/>
      <c r="F38" s="174"/>
      <c r="G38" s="176"/>
      <c r="H38" s="176"/>
      <c r="I38" s="176"/>
      <c r="J38" s="176"/>
      <c r="K38" s="173"/>
      <c r="L38" s="221"/>
      <c r="M38" s="221"/>
      <c r="N38" s="222"/>
      <c r="O38" s="219"/>
    </row>
    <row r="39" spans="2:15" ht="12.75">
      <c r="B39" s="179"/>
      <c r="C39" s="180"/>
      <c r="D39" s="181"/>
      <c r="E39" s="182"/>
      <c r="F39" s="181"/>
      <c r="G39" s="183"/>
      <c r="H39" s="183"/>
      <c r="I39" s="183"/>
      <c r="J39" s="183"/>
      <c r="K39" s="224"/>
      <c r="L39" s="221"/>
      <c r="M39" s="221"/>
      <c r="N39" s="222"/>
      <c r="O39" s="219"/>
    </row>
    <row r="40" spans="2:15" ht="12.75">
      <c r="B40" s="172"/>
      <c r="C40" s="173"/>
      <c r="D40" s="174"/>
      <c r="E40" s="175"/>
      <c r="F40" s="174"/>
      <c r="G40" s="176"/>
      <c r="H40" s="176"/>
      <c r="I40" s="176"/>
      <c r="J40" s="176"/>
      <c r="K40" s="173"/>
      <c r="L40" s="221"/>
      <c r="M40" s="221"/>
      <c r="N40" s="222"/>
      <c r="O40" s="219"/>
    </row>
    <row r="41" spans="2:15" ht="12.75">
      <c r="B41" s="179"/>
      <c r="C41" s="180"/>
      <c r="D41" s="181"/>
      <c r="E41" s="182"/>
      <c r="F41" s="181"/>
      <c r="G41" s="183"/>
      <c r="H41" s="183"/>
      <c r="I41" s="183"/>
      <c r="J41" s="183"/>
      <c r="K41" s="224"/>
      <c r="L41" s="221"/>
      <c r="M41" s="221"/>
      <c r="N41" s="222"/>
      <c r="O41" s="219"/>
    </row>
    <row r="42" spans="2:15" ht="12.75">
      <c r="B42" s="172"/>
      <c r="C42" s="173"/>
      <c r="D42" s="174"/>
      <c r="E42" s="175"/>
      <c r="F42" s="174"/>
      <c r="G42" s="176"/>
      <c r="H42" s="176"/>
      <c r="I42" s="176"/>
      <c r="J42" s="176"/>
      <c r="K42" s="173"/>
      <c r="L42" s="221"/>
      <c r="M42" s="221"/>
      <c r="N42" s="222"/>
      <c r="O42" s="219"/>
    </row>
    <row r="43" spans="2:15" ht="12.75">
      <c r="B43" s="179"/>
      <c r="C43" s="180"/>
      <c r="D43" s="181"/>
      <c r="E43" s="182"/>
      <c r="F43" s="181"/>
      <c r="G43" s="183"/>
      <c r="H43" s="183"/>
      <c r="I43" s="183"/>
      <c r="J43" s="183"/>
      <c r="K43" s="224"/>
      <c r="L43" s="221"/>
      <c r="M43" s="221"/>
      <c r="N43" s="222"/>
      <c r="O43" s="219"/>
    </row>
    <row r="44" spans="2:15" ht="12.75">
      <c r="B44" s="172"/>
      <c r="C44" s="173"/>
      <c r="D44" s="174"/>
      <c r="E44" s="175"/>
      <c r="F44" s="174"/>
      <c r="G44" s="176"/>
      <c r="H44" s="176"/>
      <c r="I44" s="176"/>
      <c r="J44" s="176"/>
      <c r="K44" s="173"/>
      <c r="L44" s="221"/>
      <c r="M44" s="221"/>
      <c r="N44" s="222"/>
      <c r="O44" s="219"/>
    </row>
    <row r="45" spans="2:15" ht="12.75">
      <c r="B45" s="179"/>
      <c r="C45" s="180"/>
      <c r="D45" s="181"/>
      <c r="E45" s="182"/>
      <c r="F45" s="181"/>
      <c r="G45" s="183"/>
      <c r="H45" s="183"/>
      <c r="I45" s="183"/>
      <c r="J45" s="183"/>
      <c r="K45" s="224"/>
      <c r="L45" s="221"/>
      <c r="M45" s="221"/>
      <c r="N45" s="222"/>
      <c r="O45" s="219"/>
    </row>
    <row r="46" spans="2:15" ht="12.75">
      <c r="B46" s="172"/>
      <c r="C46" s="173"/>
      <c r="D46" s="174"/>
      <c r="E46" s="175"/>
      <c r="F46" s="174"/>
      <c r="G46" s="176"/>
      <c r="H46" s="176"/>
      <c r="I46" s="176"/>
      <c r="J46" s="176"/>
      <c r="K46" s="173"/>
      <c r="L46" s="221"/>
      <c r="M46" s="221"/>
      <c r="N46" s="222"/>
      <c r="O46" s="219"/>
    </row>
    <row r="47" spans="2:15" ht="12.75">
      <c r="B47" s="179"/>
      <c r="C47" s="180"/>
      <c r="D47" s="181"/>
      <c r="E47" s="182"/>
      <c r="F47" s="181"/>
      <c r="G47" s="183"/>
      <c r="H47" s="183"/>
      <c r="I47" s="183"/>
      <c r="J47" s="183"/>
      <c r="K47" s="224"/>
      <c r="L47" s="221"/>
      <c r="M47" s="221"/>
      <c r="N47" s="222"/>
      <c r="O47" s="219"/>
    </row>
    <row r="48" spans="2:15" ht="12.75">
      <c r="B48" s="172"/>
      <c r="C48" s="173"/>
      <c r="D48" s="174"/>
      <c r="E48" s="175"/>
      <c r="F48" s="174"/>
      <c r="G48" s="176"/>
      <c r="H48" s="176"/>
      <c r="I48" s="176"/>
      <c r="J48" s="176"/>
      <c r="K48" s="173"/>
      <c r="L48" s="221"/>
      <c r="M48" s="221"/>
      <c r="N48" s="222"/>
      <c r="O48" s="219"/>
    </row>
    <row r="49" spans="2:15" ht="12.75">
      <c r="B49" s="179"/>
      <c r="C49" s="180"/>
      <c r="D49" s="181"/>
      <c r="E49" s="182"/>
      <c r="F49" s="181"/>
      <c r="G49" s="183"/>
      <c r="H49" s="183"/>
      <c r="I49" s="183"/>
      <c r="J49" s="183"/>
      <c r="K49" s="224"/>
      <c r="L49" s="221"/>
      <c r="M49" s="221"/>
      <c r="N49" s="222"/>
      <c r="O49" s="219"/>
    </row>
    <row r="50" spans="2:15" ht="12.75">
      <c r="B50" s="172"/>
      <c r="C50" s="173"/>
      <c r="D50" s="174"/>
      <c r="E50" s="175"/>
      <c r="F50" s="174"/>
      <c r="G50" s="176"/>
      <c r="H50" s="176"/>
      <c r="I50" s="176"/>
      <c r="J50" s="176"/>
      <c r="K50" s="173"/>
      <c r="L50" s="221"/>
      <c r="M50" s="221"/>
      <c r="N50" s="222"/>
      <c r="O50" s="219"/>
    </row>
    <row r="51" spans="2:15" ht="12.75">
      <c r="B51" s="179"/>
      <c r="C51" s="180"/>
      <c r="D51" s="181"/>
      <c r="E51" s="182"/>
      <c r="F51" s="181"/>
      <c r="G51" s="183"/>
      <c r="H51" s="183"/>
      <c r="I51" s="183"/>
      <c r="J51" s="183"/>
      <c r="K51" s="224"/>
      <c r="L51" s="221"/>
      <c r="M51" s="221"/>
      <c r="N51" s="222"/>
      <c r="O51" s="219"/>
    </row>
    <row r="52" spans="2:15" ht="12.75">
      <c r="B52" s="172"/>
      <c r="C52" s="173"/>
      <c r="D52" s="174"/>
      <c r="E52" s="175"/>
      <c r="F52" s="174"/>
      <c r="G52" s="176"/>
      <c r="H52" s="176"/>
      <c r="I52" s="176"/>
      <c r="J52" s="176"/>
      <c r="K52" s="173"/>
      <c r="L52" s="221"/>
      <c r="M52" s="221"/>
      <c r="N52" s="222"/>
      <c r="O52" s="219"/>
    </row>
    <row r="53" spans="2:15" ht="12.75">
      <c r="B53" s="179"/>
      <c r="C53" s="180"/>
      <c r="D53" s="181"/>
      <c r="E53" s="182"/>
      <c r="F53" s="181"/>
      <c r="G53" s="183"/>
      <c r="H53" s="183"/>
      <c r="I53" s="183"/>
      <c r="J53" s="183"/>
      <c r="K53" s="224"/>
      <c r="L53" s="221"/>
      <c r="M53" s="221"/>
      <c r="N53" s="222"/>
      <c r="O53" s="219"/>
    </row>
    <row r="54" spans="2:15" ht="12.75">
      <c r="B54" s="172"/>
      <c r="C54" s="173"/>
      <c r="D54" s="174"/>
      <c r="E54" s="175"/>
      <c r="F54" s="174"/>
      <c r="G54" s="176"/>
      <c r="H54" s="176"/>
      <c r="I54" s="176"/>
      <c r="J54" s="176"/>
      <c r="K54" s="173"/>
      <c r="L54" s="221"/>
      <c r="M54" s="221"/>
      <c r="N54" s="222"/>
      <c r="O54" s="219"/>
    </row>
    <row r="55" spans="2:15" ht="12.75">
      <c r="B55" s="179"/>
      <c r="C55" s="180"/>
      <c r="D55" s="181"/>
      <c r="E55" s="182"/>
      <c r="F55" s="181"/>
      <c r="G55" s="183"/>
      <c r="H55" s="183"/>
      <c r="I55" s="183"/>
      <c r="J55" s="183"/>
      <c r="K55" s="224"/>
      <c r="L55" s="221"/>
      <c r="M55" s="221"/>
      <c r="N55" s="222"/>
      <c r="O55" s="219"/>
    </row>
    <row r="56" spans="1:15" ht="12.75">
      <c r="A56" t="s">
        <v>287</v>
      </c>
      <c r="B56" s="187"/>
      <c r="C56" s="188"/>
      <c r="D56" s="189"/>
      <c r="E56" s="225"/>
      <c r="F56" s="189"/>
      <c r="G56" s="226"/>
      <c r="H56" s="226"/>
      <c r="I56" s="226"/>
      <c r="J56" s="226"/>
      <c r="K56" s="227"/>
      <c r="L56" s="228"/>
      <c r="M56" s="229"/>
      <c r="N56" s="230"/>
      <c r="O56" s="231"/>
    </row>
    <row r="57" ht="12.75">
      <c r="E57" s="130"/>
    </row>
    <row r="58" ht="12.75">
      <c r="E58" s="130"/>
    </row>
    <row r="59" ht="12.75">
      <c r="E59" s="130"/>
    </row>
    <row r="60" ht="12.75">
      <c r="E60" s="130"/>
    </row>
  </sheetData>
  <sheetProtection selectLockedCells="1" selectUnlockedCells="1"/>
  <mergeCells count="1">
    <mergeCell ref="B4:F4"/>
  </mergeCells>
  <conditionalFormatting sqref="A1:A65536 B1:D3 F1:H3 I3:J3 K1:K3 K57:O65536 L3:N3 O1:O3 Q1:Q65536 R1:R16 R18:R65536 IU1:IV65536">
    <cfRule type="cellIs" priority="1" dxfId="1" operator="equal" stopIfTrue="1">
      <formula>Calendário!$K$5</formula>
    </cfRule>
  </conditionalFormatting>
  <conditionalFormatting sqref="B6:B60 C7:C60 D6:F60 G7:I60 J7:J59 K7:K56">
    <cfRule type="cellIs" priority="2" dxfId="7" operator="lessThan" stopIfTrue="1">
      <formula>6</formula>
    </cfRule>
  </conditionalFormatting>
  <conditionalFormatting sqref="L7:N56 P4">
    <cfRule type="cellIs" priority="3" dxfId="8" operator="greaterThan" stopIfTrue="1">
      <formula>5.9</formula>
    </cfRule>
  </conditionalFormatting>
  <conditionalFormatting sqref="O7:P41">
    <cfRule type="cellIs" priority="4" dxfId="7" operator="lessThan" stopIfTrue="1">
      <formula>6</formula>
    </cfRule>
  </conditionalFormatting>
  <printOptions/>
  <pageMargins left="0.5118055555555555" right="0.5118055555555555" top="0.7875" bottom="0.78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14474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Emilia</dc:creator>
  <cp:keywords/>
  <dc:description/>
  <cp:lastModifiedBy>Júlio César</cp:lastModifiedBy>
  <dcterms:created xsi:type="dcterms:W3CDTF">2016-08-10T00:28:04Z</dcterms:created>
  <dcterms:modified xsi:type="dcterms:W3CDTF">2017-04-04T21:00:13Z</dcterms:modified>
  <cp:category/>
  <cp:version/>
  <cp:contentType/>
  <cp:contentStatus/>
  <cp:revision>222</cp:revision>
</cp:coreProperties>
</file>