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3" activeTab="2"/>
  </bookViews>
  <sheets>
    <sheet name="Calendário" sheetId="1" r:id="rId1"/>
    <sheet name="Faltas &amp; Notas Cálculo I 98 AUT" sheetId="2" r:id="rId2"/>
    <sheet name="Faltas &amp; Notas Cálculo I 99 EST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Não houve aula de calculo por motivos de saúde, somente de Espaços Métricos</t>
        </r>
      </text>
    </comment>
    <comment ref="G6" authorId="0">
      <text>
        <r>
          <rPr>
            <sz val="11"/>
            <color indexed="8"/>
            <rFont val="Calibri"/>
            <family val="2"/>
          </rPr>
          <t>Não foi feita chamada na turma de calculo porém houve aula normalmente (exercícios sobre inequações e equações modulares)</t>
        </r>
      </text>
    </comment>
    <comment ref="E8" authorId="0">
      <text>
        <r>
          <rPr>
            <sz val="11"/>
            <color indexed="8"/>
            <rFont val="Calibri"/>
            <family val="2"/>
          </rPr>
          <t>Não houve aula de Espaços métricos, somente de calculo I</t>
        </r>
      </text>
    </comment>
    <comment ref="G8" authorId="0">
      <text>
        <r>
          <rPr>
            <sz val="11"/>
            <color indexed="8"/>
            <rFont val="Calibri"/>
            <family val="2"/>
          </rPr>
          <t>AULA EXTRA CALCULO 1 2016-2 17H – Reposição 12 de setembro</t>
        </r>
      </text>
    </comment>
    <comment ref="C9" authorId="0">
      <text>
        <r>
          <rPr>
            <sz val="11"/>
            <color indexed="8"/>
            <rFont val="Calibri"/>
            <family val="2"/>
          </rPr>
          <t>P1 Calculo 1</t>
        </r>
      </text>
    </comment>
    <comment ref="G9" authorId="0">
      <text>
        <r>
          <rPr>
            <sz val="11"/>
            <color indexed="8"/>
            <rFont val="Calibri"/>
            <family val="2"/>
          </rPr>
          <t>Avaliação de Espaços Métricos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Trancamento de Matrícula</t>
        </r>
      </text>
    </comment>
    <comment ref="E26" authorId="0">
      <text>
        <r>
          <rPr>
            <sz val="11"/>
            <color indexed="8"/>
            <rFont val="Calibri"/>
            <family val="2"/>
          </rPr>
          <t>25/1 1/2 e 8/2 Aulas extras de Espaços Métricos – Quarta de Manha 10 as 12h</t>
        </r>
      </text>
    </comment>
    <comment ref="G27" authorId="0">
      <text>
        <r>
          <rPr>
            <sz val="11"/>
            <color indexed="8"/>
            <rFont val="Calibri"/>
            <family val="2"/>
          </rPr>
          <t>Prova P2 de  de Cálculo I 
                                &amp;
Prova P2 de Introdução aos Espaços Métricos</t>
        </r>
      </text>
    </comment>
    <comment ref="H29" authorId="0">
      <text>
        <r>
          <rPr>
            <sz val="11"/>
            <color indexed="8"/>
            <rFont val="Calibri"/>
            <family val="2"/>
          </rPr>
          <t>Confirmar com Estudantes de Calculo I</t>
        </r>
      </text>
    </comment>
    <comment ref="G33" authorId="0">
      <text>
        <r>
          <rPr>
            <sz val="11"/>
            <color indexed="8"/>
            <rFont val="Calibri"/>
            <family val="2"/>
          </rPr>
          <t>Termino 2016.2
Prova P4 de Cálculo I
 &amp; 
Prova P3 de Introdução aos Espaços Métricos</t>
        </r>
      </text>
    </comment>
    <comment ref="G34" authorId="0">
      <text>
        <r>
          <rPr>
            <sz val="11"/>
            <color indexed="8"/>
            <rFont val="Calibri"/>
            <family val="2"/>
          </rPr>
          <t>Exame Especial</t>
        </r>
      </text>
    </comment>
    <comment ref="E38" authorId="0">
      <text>
        <r>
          <rPr>
            <sz val="11"/>
            <color indexed="8"/>
            <rFont val="Calibri"/>
            <family val="2"/>
          </rPr>
          <t>Inicio de 2017-1</t>
        </r>
      </text>
    </comment>
    <comment ref="G40" authorId="0">
      <text>
        <r>
          <rPr>
            <sz val="11"/>
            <color indexed="8"/>
            <rFont val="Calibri"/>
            <family val="2"/>
          </rPr>
          <t>Lab  1 - 
Funções</t>
        </r>
      </text>
    </comment>
    <comment ref="G42" authorId="0">
      <text>
        <r>
          <rPr>
            <sz val="11"/>
            <color indexed="8"/>
            <rFont val="Calibri"/>
            <family val="2"/>
          </rPr>
          <t>Lab  2 - 
Funções e Limites</t>
        </r>
      </text>
    </comment>
    <comment ref="E44" authorId="0">
      <text>
        <r>
          <rPr>
            <sz val="11"/>
            <color indexed="8"/>
            <rFont val="Calibri"/>
            <family val="2"/>
          </rPr>
          <t>P1</t>
        </r>
      </text>
    </comment>
    <comment ref="G46" authorId="0">
      <text>
        <r>
          <rPr>
            <sz val="11"/>
            <color indexed="8"/>
            <rFont val="Calibri"/>
            <family val="2"/>
          </rPr>
          <t>Deadline: Trancamento</t>
        </r>
      </text>
    </comment>
    <comment ref="G47" authorId="0">
      <text>
        <r>
          <rPr>
            <sz val="11"/>
            <color indexed="8"/>
            <rFont val="Calibri"/>
            <family val="2"/>
          </rPr>
          <t>Lab  3 - 
Derivadas</t>
        </r>
      </text>
    </comment>
    <comment ref="G49" authorId="0">
      <text>
        <r>
          <rPr>
            <sz val="11"/>
            <color indexed="8"/>
            <rFont val="Calibri"/>
            <family val="2"/>
          </rPr>
          <t>P2</t>
        </r>
      </text>
    </comment>
    <comment ref="G52" authorId="0">
      <text>
        <r>
          <rPr>
            <sz val="11"/>
            <color indexed="8"/>
            <rFont val="Calibri"/>
            <family val="2"/>
          </rPr>
          <t>Lab  4 - 
Integrais</t>
        </r>
      </text>
    </comment>
    <comment ref="G54" authorId="0">
      <text>
        <r>
          <rPr>
            <sz val="11"/>
            <color indexed="8"/>
            <rFont val="Calibri"/>
            <family val="2"/>
          </rPr>
          <t>P3</t>
        </r>
      </text>
    </comment>
    <comment ref="G55" authorId="0">
      <text>
        <r>
          <rPr>
            <sz val="11"/>
            <color indexed="8"/>
            <rFont val="Calibri"/>
            <family val="2"/>
          </rPr>
          <t xml:space="preserve">EE
Termino de 2017-1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A3" authorId="0">
      <text>
        <r>
          <rPr>
            <sz val="11"/>
            <color indexed="8"/>
            <rFont val="Calibri"/>
            <family val="2"/>
          </rPr>
          <t xml:space="preserve">Nota contribui com a nota do LAB 3
</t>
        </r>
      </text>
    </comment>
    <comment ref="AD3" authorId="0">
      <text>
        <r>
          <rPr>
            <sz val="11"/>
            <color indexed="8"/>
            <rFont val="Calibri"/>
            <family val="2"/>
          </rPr>
          <t>Nota contribui com a nota do LAB 4</t>
        </r>
      </text>
    </comment>
    <comment ref="BB3" authorId="0">
      <text>
        <r>
          <rPr>
            <sz val="11"/>
            <color indexed="8"/>
            <rFont val="Calibri"/>
            <family val="2"/>
          </rPr>
          <t xml:space="preserve">
            LAB 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A3" authorId="0">
      <text>
        <r>
          <rPr>
            <sz val="11"/>
            <color indexed="8"/>
            <rFont val="Calibri"/>
            <family val="2"/>
          </rPr>
          <t xml:space="preserve">Nota contribui com a nota do LAB 3
</t>
        </r>
      </text>
    </comment>
    <comment ref="AD3" authorId="0">
      <text>
        <r>
          <rPr>
            <sz val="11"/>
            <color indexed="8"/>
            <rFont val="Calibri"/>
            <family val="2"/>
          </rPr>
          <t>Nota contribui com a nota do LAB 4</t>
        </r>
      </text>
    </comment>
    <comment ref="BB3" authorId="0">
      <text>
        <r>
          <rPr>
            <sz val="11"/>
            <color indexed="8"/>
            <rFont val="Calibri"/>
            <family val="2"/>
          </rPr>
          <t xml:space="preserve">
         LAB 1
</t>
        </r>
      </text>
    </comment>
    <comment ref="BD3" authorId="0">
      <text>
        <r>
          <rPr>
            <sz val="11"/>
            <color indexed="8"/>
            <rFont val="Calibri"/>
            <family val="2"/>
          </rPr>
          <t>Não fiz Chamada</t>
        </r>
      </text>
    </comment>
    <comment ref="M34" authorId="0">
      <text>
        <r>
          <rPr>
            <sz val="11"/>
            <color indexed="8"/>
            <rFont val="Calibri"/>
            <family val="2"/>
          </rPr>
          <t>Foram distribuidos 4 pontos de L1, L2, Lab1 e Lab2 nas provas P1, P2 e P3. 
A distribuição ficou:
P1:11pts
P2:11pts
P3:12pts</t>
        </r>
      </text>
    </comment>
  </commentList>
</comments>
</file>

<file path=xl/sharedStrings.xml><?xml version="1.0" encoding="utf-8"?>
<sst xmlns="http://schemas.openxmlformats.org/spreadsheetml/2006/main" count="834" uniqueCount="445">
  <si>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</si>
  <si>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</si>
  <si>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</si>
  <si>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</si>
  <si>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</si>
  <si>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</si>
  <si>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</si>
  <si>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</si>
  <si>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</si>
  <si>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</si>
  <si>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</si>
  <si>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</si>
  <si>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</si>
  <si>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Segunda</t>
  </si>
  <si>
    <t>Qua</t>
  </si>
  <si>
    <t>Quarta</t>
  </si>
  <si>
    <t>Sex</t>
  </si>
  <si>
    <t>Sexta</t>
  </si>
  <si>
    <t>Salas</t>
  </si>
  <si>
    <t>Horário</t>
  </si>
  <si>
    <t>19h</t>
  </si>
  <si>
    <t>C1-99 EST Sala 21</t>
  </si>
  <si>
    <t>C1-98 AUT Sala 07</t>
  </si>
  <si>
    <t>C1-99 EST Sala 06</t>
  </si>
  <si>
    <t>de Aula</t>
  </si>
  <si>
    <t>21h</t>
  </si>
  <si>
    <t>C1-99 EST Sala 18</t>
  </si>
  <si>
    <t>&lt;&lt;     LEGENDA     &gt;&gt;</t>
  </si>
  <si>
    <t>DATA  DAS  PRINCIPAIS AVALIAÇÕES</t>
  </si>
  <si>
    <t>Aulas Extras e Exame Especial</t>
  </si>
  <si>
    <t>Aulas/Destaques</t>
  </si>
  <si>
    <t>Feriados e dias que não Haverá aulas</t>
  </si>
  <si>
    <t>&lt;&lt;     I N F O R M A Ç Õ E S    A D I C I O N A I S     &gt;&gt;</t>
  </si>
  <si>
    <t>A aula que antecede cada prova é uma aula de exercícios de revisão.</t>
  </si>
  <si>
    <t>A matéria referente a cada prova ou trabalho é TODA a matéria anterior a correspondente aula de exercicios de revisão.</t>
  </si>
  <si>
    <t>Devido a natureza do curso, a matéria é cumulativa: conteúdos de provas anteriores são fundamentais para a prova em questão.</t>
  </si>
  <si>
    <t>Informações sobre Exame Especial -  Resolução CEPE 2880</t>
  </si>
  <si>
    <t xml:space="preserve">30º CBM - Palestras de Divulgação - Rogério Martins </t>
  </si>
  <si>
    <t>Bicicleta</t>
  </si>
  <si>
    <t>https://www.youtube.com/watch?v=hukIyIYjto4</t>
  </si>
  <si>
    <t>EE</t>
  </si>
  <si>
    <t>Calculus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</si>
  <si>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</si>
  <si>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</si>
  <si>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</si>
  <si>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</si>
  <si>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</si>
  <si>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</si>
  <si>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</si>
  <si>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</si>
  <si>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</si>
  <si>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Eqiuipe Laboratório</t>
  </si>
  <si>
    <t>L1 &amp; L2   ( 1 pto )</t>
  </si>
  <si>
    <t>Lab 1   ( 1 pto )</t>
  </si>
  <si>
    <t>Lab 2   ( 2,5 pts )</t>
  </si>
  <si>
    <t>P1 ( em 20 pts)</t>
  </si>
  <si>
    <t>P1    ( 10 pts )</t>
  </si>
  <si>
    <t>Lab 3    ( 3 pts )</t>
  </si>
  <si>
    <t>P2   ( 10 pts )</t>
  </si>
  <si>
    <t>Lab 4    ( 3 pts )</t>
  </si>
  <si>
    <t>P3    ( 10 pts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</si>
  <si>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</si>
  <si>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</si>
  <si>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</si>
  <si>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</si>
  <si>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</si>
  <si>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</si>
  <si>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</si>
  <si>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</si>
  <si>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</si>
  <si>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</si>
  <si>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Se2ta</t>
  </si>
  <si>
    <t>Sábado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</si>
  <si>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</si>
  <si>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</si>
  <si>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</si>
  <si>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</si>
  <si>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</si>
  <si>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</si>
  <si>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</si>
  <si>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</si>
  <si>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</si>
  <si>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</si>
  <si>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</si>
  <si>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</si>
  <si>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</si>
  <si>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</si>
  <si>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16.2.9768</t>
  </si>
  <si>
    <t>ADRIENE GONCALVES LANA</t>
  </si>
  <si>
    <t>MIN</t>
  </si>
  <si>
    <t>aglana94@gmail.com</t>
  </si>
  <si>
    <t>NM</t>
  </si>
  <si>
    <t>8/108</t>
  </si>
  <si>
    <t>17.1.1481</t>
  </si>
  <si>
    <t>ALINE MARIA MILAGRES</t>
  </si>
  <si>
    <t>AUT</t>
  </si>
  <si>
    <t>aline.milagres10@gmail.com</t>
  </si>
  <si>
    <t>18/108</t>
  </si>
  <si>
    <t>17.1.1401</t>
  </si>
  <si>
    <t>ANDERSON MARTINS</t>
  </si>
  <si>
    <t>amartins41@hotmail.com</t>
  </si>
  <si>
    <t>26/108</t>
  </si>
  <si>
    <t>17.1.1111</t>
  </si>
  <si>
    <t>ANGELO CESAR BOSADA JUNIOR</t>
  </si>
  <si>
    <t>angelokiser@gmail.com</t>
  </si>
  <si>
    <t>10/108</t>
  </si>
  <si>
    <t>16.2.1804</t>
  </si>
  <si>
    <t>ARNALDO DIAS NOVAES MACHADO</t>
  </si>
  <si>
    <t>arnaldferrari-123@hotmail.com</t>
  </si>
  <si>
    <t>15.2.1141</t>
  </si>
  <si>
    <t>BRUNO FELIPE MARIA</t>
  </si>
  <si>
    <t>AMB</t>
  </si>
  <si>
    <t>bfmaria@gmail.com</t>
  </si>
  <si>
    <t>14/108</t>
  </si>
  <si>
    <t>16.1.1177</t>
  </si>
  <si>
    <t>CAIO HIRSCH NASCIMENTO TEI2EIRA</t>
  </si>
  <si>
    <t>MET</t>
  </si>
  <si>
    <t>caio.hirsch@gmail.com</t>
  </si>
  <si>
    <t>32/108</t>
  </si>
  <si>
    <t>16.2.1839</t>
  </si>
  <si>
    <t>CAIO VINICIUS DE SOUSA SILVA</t>
  </si>
  <si>
    <t>GEO</t>
  </si>
  <si>
    <t>caioviniciussousa@hotmail.com</t>
  </si>
  <si>
    <t>22/108</t>
  </si>
  <si>
    <t>17.1.1544</t>
  </si>
  <si>
    <t>CAMILA APARECIDA DE ALMEIDA SILVA</t>
  </si>
  <si>
    <t>camila.depetro@gmail.com</t>
  </si>
  <si>
    <t>14.2.1724</t>
  </si>
  <si>
    <t>DANIEL HENRIQUE SILVEIRA SIRIO</t>
  </si>
  <si>
    <t>danihss17@gmail.com</t>
  </si>
  <si>
    <t>44/108</t>
  </si>
  <si>
    <t>17.1.1387</t>
  </si>
  <si>
    <t>DAVID SIMON MARQUES</t>
  </si>
  <si>
    <t>davidsimonmarques@yahoo.com.br</t>
  </si>
  <si>
    <t>28/108</t>
  </si>
  <si>
    <t>13.2.4653</t>
  </si>
  <si>
    <t>DAVID WILLIAM DINIZ</t>
  </si>
  <si>
    <t>COM</t>
  </si>
  <si>
    <t>davidwdiniz@gmail.com</t>
  </si>
  <si>
    <t>34/108</t>
  </si>
  <si>
    <t>16.2.5804</t>
  </si>
  <si>
    <t>DENIS BORGES DE LIMA SOUZA</t>
  </si>
  <si>
    <t>denis4453@gmail.com</t>
  </si>
  <si>
    <t>17.1.1017</t>
  </si>
  <si>
    <t>DOUGLAS 2AVIER DE SOUZA</t>
  </si>
  <si>
    <t>doglas.2avier44@gmail.com</t>
  </si>
  <si>
    <t>17.1.1264</t>
  </si>
  <si>
    <t>FILIPE SIMEAO DE SOUZA</t>
  </si>
  <si>
    <t>f.souza199@gmail.com</t>
  </si>
  <si>
    <t>14.2.1750</t>
  </si>
  <si>
    <t>FRANCYELLE KEFFER SANTOS</t>
  </si>
  <si>
    <t>francykeffer@hotmail.com</t>
  </si>
  <si>
    <t>30/108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</si>
  <si>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</si>
  <si>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</si>
  <si>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</si>
  <si>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</si>
  <si>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</si>
  <si>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</si>
  <si>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20/108</t>
  </si>
  <si>
    <t>17.1.1333</t>
  </si>
  <si>
    <t>GABRIEL SILVEIRA CAMBA</t>
  </si>
  <si>
    <t>gabrielcamba@gmail.com</t>
  </si>
  <si>
    <t>48/108</t>
  </si>
  <si>
    <t>17.1.1527</t>
  </si>
  <si>
    <t>HENRIQUE DE PAULA NASCIMENTO</t>
  </si>
  <si>
    <t>henriquehpn@gmail.com</t>
  </si>
  <si>
    <t>17.1.1132</t>
  </si>
  <si>
    <t>IGOR BATISTA MENDES</t>
  </si>
  <si>
    <t>mendes.igorb@gmail.com</t>
  </si>
  <si>
    <t>15.2.1313</t>
  </si>
  <si>
    <t>ISABELLA ANDRADE OLIVEIRA</t>
  </si>
  <si>
    <t>CIV</t>
  </si>
  <si>
    <t>isabella.ao@hotmail.com</t>
  </si>
  <si>
    <t>36/108</t>
  </si>
  <si>
    <t>17.1.1128</t>
  </si>
  <si>
    <t>JOAO MARCELO PEDRA LOPES</t>
  </si>
  <si>
    <t>joaomarcelobjl@gmail.com</t>
  </si>
  <si>
    <t>17.1.1547</t>
  </si>
  <si>
    <t>JOAO PAULO ESTEVAO MORAIS</t>
  </si>
  <si>
    <t>jpestevaomorais@yahoo.com.br</t>
  </si>
  <si>
    <t>66/108</t>
  </si>
  <si>
    <t>17.1.1480</t>
  </si>
  <si>
    <t>JOAO PEDRO OLIVEIRA VIEGA</t>
  </si>
  <si>
    <t>joaopedroviega@gmail.com</t>
  </si>
  <si>
    <t>17.1.1107</t>
  </si>
  <si>
    <t>JULIA GHERARDI MAIA DE SOUZA</t>
  </si>
  <si>
    <t>juliagmsouza12@gmail.com</t>
  </si>
  <si>
    <t>15.2.5822</t>
  </si>
  <si>
    <t>JULIO CESAR ELIAS FONTES PEDROSA</t>
  </si>
  <si>
    <t>jcpedrosa@yahoo.com.br</t>
  </si>
  <si>
    <t>14.2.9238</t>
  </si>
  <si>
    <t>LEANDRO LUIZ LOPES DOS REIS</t>
  </si>
  <si>
    <t>leandroluiz@hotmail.com.br</t>
  </si>
  <si>
    <t>56/108</t>
  </si>
  <si>
    <t>17.1.1199</t>
  </si>
  <si>
    <t>LEONARDO OLIVEIRA BASTOS</t>
  </si>
  <si>
    <t>leodmais12@gmail.com</t>
  </si>
  <si>
    <t>62/108</t>
  </si>
  <si>
    <t>17.1.1328</t>
  </si>
  <si>
    <t>LUIZA GONCALVES RODRIGUES</t>
  </si>
  <si>
    <t>goncalvesrodriguesluiza@gmail.com</t>
  </si>
  <si>
    <t>12/108</t>
  </si>
  <si>
    <t>16.1.1149</t>
  </si>
  <si>
    <t>LUIZA MERCES FARIA</t>
  </si>
  <si>
    <t>luiza_merces@hotmail.com</t>
  </si>
  <si>
    <t>16/108</t>
  </si>
  <si>
    <t>15.2.1129</t>
  </si>
  <si>
    <t>MANDY GUO</t>
  </si>
  <si>
    <t>guo.mandy@hotmail.com</t>
  </si>
  <si>
    <t>46/108</t>
  </si>
  <si>
    <t>17.1.1131</t>
  </si>
  <si>
    <t>MARCELO NUNES AZEVEDO</t>
  </si>
  <si>
    <t>marcelonunes16@hotmail.com</t>
  </si>
  <si>
    <t>17.1.1269</t>
  </si>
  <si>
    <t>MARCUS VINICIUS FAIOLI FERNANDES</t>
  </si>
  <si>
    <t>marcus.v.f.fernandes@gmail.com</t>
  </si>
  <si>
    <t>17.1.1268</t>
  </si>
  <si>
    <t>MATHEUS HENRIQUE DE MOURA DIAS LOPES</t>
  </si>
  <si>
    <t>maltheusmoura31@gmail.com</t>
  </si>
  <si>
    <t>17.1.1116</t>
  </si>
  <si>
    <t>MATHEUS HENRIQUE MARTINS FERREIRA</t>
  </si>
  <si>
    <t>matheusmartins0100@gmail.com</t>
  </si>
  <si>
    <t>17.1.1346</t>
  </si>
  <si>
    <t>MAURO SERGIO REZENDE VERSIANI</t>
  </si>
  <si>
    <t>maurosrv@hotmail.com</t>
  </si>
  <si>
    <t>17.1.1279</t>
  </si>
  <si>
    <t>PALOMA ALVES BENTO</t>
  </si>
  <si>
    <t>palomabento@outlook.com</t>
  </si>
  <si>
    <t>17.1.1097</t>
  </si>
  <si>
    <t>PEDRO HENRIQUE RODRIGUES PROCOPIO CORREA</t>
  </si>
  <si>
    <t>procopiopedrohenrique@hotmail.com</t>
  </si>
  <si>
    <t>80/108</t>
  </si>
  <si>
    <t>17.1.1532</t>
  </si>
  <si>
    <t>PEDRO LUCAS ANDRADE</t>
  </si>
  <si>
    <t>pedroautomacao@hotmail.com</t>
  </si>
  <si>
    <t>17.1.1283</t>
  </si>
  <si>
    <t>RICHARD STANLEY MOTA DE OLIVEIRA</t>
  </si>
  <si>
    <t>richardmota.429@gmail.com</t>
  </si>
  <si>
    <t>16.1.1610</t>
  </si>
  <si>
    <t>ROBERTH DE OLIVEIRA SOARES</t>
  </si>
  <si>
    <t>grande.fafa@gmail.com</t>
  </si>
  <si>
    <t>14.1.1282</t>
  </si>
  <si>
    <t>RODOLFO ALESSANDRO DE MATOS ANDRADE</t>
  </si>
  <si>
    <t>r9_andrade@yahoo.com.br</t>
  </si>
  <si>
    <t>17.1.1344</t>
  </si>
  <si>
    <t>SAMUEL DE MAGALHAES PEDROZA</t>
  </si>
  <si>
    <t>samuel.smp34@live.com</t>
  </si>
  <si>
    <t>50/108</t>
  </si>
  <si>
    <t>15.2.1038</t>
  </si>
  <si>
    <t>SAMUEL MOREIRA DA SILVA</t>
  </si>
  <si>
    <t>samuelsilvaop@gmail.com</t>
  </si>
  <si>
    <t>15.2.4174</t>
  </si>
  <si>
    <t>SAN CUNHA DA SILVA</t>
  </si>
  <si>
    <t>sancunhas@outlook.com</t>
  </si>
  <si>
    <t>17.1.1092</t>
  </si>
  <si>
    <t>THALES GUEDES RODRIGUES</t>
  </si>
  <si>
    <t>thalesguedes98@gmail.com</t>
  </si>
  <si>
    <t>17.1.1541</t>
  </si>
  <si>
    <t>THALLYS AUGUSTO CLEMENTE</t>
  </si>
  <si>
    <t>thallys.clemente@gmail.com</t>
  </si>
  <si>
    <t>17.1.1277</t>
  </si>
  <si>
    <t>VICTOR DE ALMEIDA SOUZA</t>
  </si>
  <si>
    <t>victor.souza.al@gmail.com</t>
  </si>
  <si>
    <t>15.2.1242</t>
  </si>
  <si>
    <t>VITOR ROCHA MONTEIRO DE AZEVEDO</t>
  </si>
  <si>
    <t>vitor.2ipa@hotmail.com</t>
  </si>
  <si>
    <t>17.1.1390</t>
  </si>
  <si>
    <t>WESLEY JOSE SANTANA OLIVEIRA</t>
  </si>
  <si>
    <t>wesley.oliveira.97@hotmail.com</t>
  </si>
  <si>
    <t>Media</t>
  </si>
  <si>
    <t>EE – Numero de Alunos em E2ame Especial</t>
  </si>
  <si>
    <t>RF -  Numero de Alunos Reprovados Por Faltas</t>
  </si>
  <si>
    <t>A –  Numero de Alunos Aprovados</t>
  </si>
  <si>
    <t>T</t>
  </si>
  <si>
    <t>15.2.5968</t>
  </si>
  <si>
    <t>AIRTON ANTUNES DE OLIVEIRA JUNIOR</t>
  </si>
  <si>
    <t>a.antunesjrr@yahoo.com.br</t>
  </si>
  <si>
    <t>16.2.4045</t>
  </si>
  <si>
    <t>ANDRE FELIPE GUIMARAES</t>
  </si>
  <si>
    <t>andrepeg2013@outlook.com</t>
  </si>
  <si>
    <t>16.2.4508</t>
  </si>
  <si>
    <t>ANDRESSA DE SOUZA FREITAS</t>
  </si>
  <si>
    <t>EST</t>
  </si>
  <si>
    <t>andressadesouzafreitas@hotmail.com</t>
  </si>
  <si>
    <t>16.2.4417</t>
  </si>
  <si>
    <t>ARAO GEDILSON ALVES LULU</t>
  </si>
  <si>
    <t>araolulu@gmail.com</t>
  </si>
  <si>
    <t>16.1.1355</t>
  </si>
  <si>
    <t>BRENO FARIA GROSSI GONCALVES</t>
  </si>
  <si>
    <t>breno.grossi@hotmail.com</t>
  </si>
  <si>
    <t>16.2.4507</t>
  </si>
  <si>
    <t>BRUNA LO RUANA SIMOES GUIMARAES</t>
  </si>
  <si>
    <t>brunaloruana@hotmail.com</t>
  </si>
  <si>
    <t>16.2.1438</t>
  </si>
  <si>
    <t>CAMILA COUTO BARBOSA</t>
  </si>
  <si>
    <t>camilacouto_30@hotmail.com</t>
  </si>
  <si>
    <t>14.2.4555</t>
  </si>
  <si>
    <t>CAMILA SILVA DE OLIVEIRA</t>
  </si>
  <si>
    <t>camilasiloliveira@hotmail.com</t>
  </si>
  <si>
    <t>14.2.4505</t>
  </si>
  <si>
    <t>DANIEL PINTO MOREIRA</t>
  </si>
  <si>
    <t>danielmoreira09@gmail.com</t>
  </si>
  <si>
    <t>15.2.4167</t>
  </si>
  <si>
    <t>DENIS COSTA DA SILVA</t>
  </si>
  <si>
    <t>costasilva.denis@gmail.com</t>
  </si>
  <si>
    <t>14.1.4263</t>
  </si>
  <si>
    <t>DIEFERSON WASLAN FIGUEIREDO</t>
  </si>
  <si>
    <t>waslanfigueiredo@bol.com.br</t>
  </si>
  <si>
    <t>16.2.4289</t>
  </si>
  <si>
    <t>DOUGLAS TADEU TRAJANO SILVA</t>
  </si>
  <si>
    <t>douglastadeu23@gmail.com</t>
  </si>
  <si>
    <t>15.2.1271</t>
  </si>
  <si>
    <t>EIKASIA QUEIROZ DO NASCIMENTO</t>
  </si>
  <si>
    <t>eikasia@live.com</t>
  </si>
  <si>
    <t>16.2.4101</t>
  </si>
  <si>
    <t>FELIPE LUIZ FONSECA</t>
  </si>
  <si>
    <t>fpfonseca@outlook.com</t>
  </si>
  <si>
    <t>16.2.4162</t>
  </si>
  <si>
    <t>FERNANDO CESAR DE SOUZA</t>
  </si>
  <si>
    <t>fetterra2@gmail.com</t>
  </si>
  <si>
    <t>16.2.4531</t>
  </si>
  <si>
    <t>FLAVIA GOMES DE SAO JOSE</t>
  </si>
  <si>
    <t>flviagomes730@yahoo.com.br</t>
  </si>
  <si>
    <t>16.2.4102</t>
  </si>
  <si>
    <t>FREDERICO LUIZ MARTINS DE SOUSA</t>
  </si>
  <si>
    <t>fredericosousa96@hotmail.com</t>
  </si>
  <si>
    <t>16.1.4158</t>
  </si>
  <si>
    <t>GABRIEL CARVALHO MATOSO</t>
  </si>
  <si>
    <t>gabrielmatosao@hotmail.com</t>
  </si>
  <si>
    <t>15.1.1471</t>
  </si>
  <si>
    <t>GABRIEL LOURENCO CARVALHO DE OLIVEIRA</t>
  </si>
  <si>
    <t>gabriellco@yahoo.com.br</t>
  </si>
  <si>
    <t>16.2.4217</t>
  </si>
  <si>
    <t>GUILHERME FERREIRA SALES</t>
  </si>
  <si>
    <t>gui_guilherme_3243@hotmail.com</t>
  </si>
  <si>
    <t>HEITOR VIEIRA DÂMASO</t>
  </si>
  <si>
    <t>MAT</t>
  </si>
  <si>
    <t>heitordam@gmail.com</t>
  </si>
  <si>
    <t>16.2.4107</t>
  </si>
  <si>
    <t>HUGO SILVA DE MATOS</t>
  </si>
  <si>
    <t>hugo-silva-m@hotmail.com</t>
  </si>
  <si>
    <t>15.2.1247</t>
  </si>
  <si>
    <t>IGOR CORNEAU SOARES</t>
  </si>
  <si>
    <t>igorcsoares@hotmail.com</t>
  </si>
  <si>
    <t>16.1.1272</t>
  </si>
  <si>
    <t>IGOR JURANDIR UBALDO VIANA PEREIRA</t>
  </si>
  <si>
    <t>igorjurandir@gmail.com</t>
  </si>
  <si>
    <t>16.2.9318</t>
  </si>
  <si>
    <t>ISABELA TEI2EIRA LIMA</t>
  </si>
  <si>
    <t>bela.tei2eira20111@gmail.com</t>
  </si>
  <si>
    <t>16.2.4386</t>
  </si>
  <si>
    <t>JEFFERSON VINICIUS DE SOUZA SILVA</t>
  </si>
  <si>
    <t>jviniciussv@gmail.com</t>
  </si>
  <si>
    <t>15.2.1127</t>
  </si>
  <si>
    <t>JOANISTON PIMENTEL DE SOUZA</t>
  </si>
  <si>
    <t>joaniston@hotmail.com</t>
  </si>
  <si>
    <t>16.1.5967</t>
  </si>
  <si>
    <t>JOAO PEDRO SIQUEIRA MENDES</t>
  </si>
  <si>
    <t>joao.pedro.jcc@gmail.com</t>
  </si>
  <si>
    <t>16.2.4348</t>
  </si>
  <si>
    <t>JOELINGTON DE ALMEIDA BERNARDO</t>
  </si>
  <si>
    <t>jodoidao_bq@hotmail.com</t>
  </si>
  <si>
    <t>16.2.4521</t>
  </si>
  <si>
    <t>JOZIANI MOTA VIEIRA</t>
  </si>
  <si>
    <t>joziiane_mota@hotmail.com</t>
  </si>
  <si>
    <t>15.1.1491</t>
  </si>
  <si>
    <t>LARISSA BARROS MILHOMENS GOMES</t>
  </si>
  <si>
    <t>larissabarrosmilhomens@gmail.com</t>
  </si>
  <si>
    <t>16.1.1538</t>
  </si>
  <si>
    <t>LEONARDO ANDRADE DE SA</t>
  </si>
  <si>
    <t>leo_10_sa@hotmail.com</t>
  </si>
  <si>
    <t>16.2.4377</t>
  </si>
  <si>
    <t>LETICIA GAUNA DOS SANTOS</t>
  </si>
  <si>
    <t>leticiagds78@gmail.com</t>
  </si>
  <si>
    <t>14.1.4130</t>
  </si>
  <si>
    <t>LUCAS BERNARDO RIBEIRO OLIVEIRA</t>
  </si>
  <si>
    <t>FSL</t>
  </si>
  <si>
    <t>luksbernardo@me.com</t>
  </si>
  <si>
    <t>12.2.4340</t>
  </si>
  <si>
    <t>LUCAS SILVA DE SENA BASTOS</t>
  </si>
  <si>
    <t>lucastsena85@gmail.com</t>
  </si>
  <si>
    <t>16.1.1243</t>
  </si>
  <si>
    <t>LUCIO VALERIO DE OLIVEIRA NETO</t>
  </si>
  <si>
    <t>luciovalerio07@hotmail.com</t>
  </si>
  <si>
    <t>16.2.1461</t>
  </si>
  <si>
    <t>LUIZA FERREIRA CARVALHAES</t>
  </si>
  <si>
    <t>luizacarvalhaes_17@hotmail.com</t>
  </si>
  <si>
    <t>16.2.4384</t>
  </si>
  <si>
    <t>LUIZ CLAUDIO DINIZ</t>
  </si>
  <si>
    <t>luizdiniz4108@gmail.com</t>
  </si>
  <si>
    <t>16.2.1493</t>
  </si>
  <si>
    <t>MALENA DA CRUZ CUNHA</t>
  </si>
  <si>
    <t>mallenacruz@hotmail.com</t>
  </si>
  <si>
    <t>16.2.4450</t>
  </si>
  <si>
    <t>MARCOS VINICIUS DE ALVARENGA</t>
  </si>
  <si>
    <t>mva494@gmail.com</t>
  </si>
  <si>
    <t>16.2.4212</t>
  </si>
  <si>
    <t>MATEUS DOS SANTOS MOREIRA DE OLIVEIRA</t>
  </si>
  <si>
    <t>mateusodt@gmail.com</t>
  </si>
  <si>
    <t>15.2.4052</t>
  </si>
  <si>
    <t>MICHAEL LINCONL FUJIHARA MOURA</t>
  </si>
  <si>
    <t>galasus@live.com</t>
  </si>
  <si>
    <t>16.2.4488</t>
  </si>
  <si>
    <t>MILELE CASSIA DO CARMO</t>
  </si>
  <si>
    <t>milelecassia20@gmail.com</t>
  </si>
  <si>
    <t>16.2.1277</t>
  </si>
  <si>
    <t>NATHALIA NOEMI MACEDO SPORTELLE</t>
  </si>
  <si>
    <t>noeminathalia@gmail.com</t>
  </si>
  <si>
    <t>16.2.4187</t>
  </si>
  <si>
    <t>OTAVIO MACIEL MUNAIER ZUCHERATTO</t>
  </si>
  <si>
    <t>otavio.mmz12@gmail.com</t>
  </si>
  <si>
    <t>15.2.1118</t>
  </si>
  <si>
    <t>PEDRO VINICIUS TEI2EIRA SANTOS</t>
  </si>
  <si>
    <t>pedro_tei2eira1009@hotmail.com</t>
  </si>
  <si>
    <t>16.1.9999</t>
  </si>
  <si>
    <t>RENATO TAVARES GOIA</t>
  </si>
  <si>
    <t>goiarenato@hotmail.com</t>
  </si>
  <si>
    <t>16.2.4272</t>
  </si>
  <si>
    <t>RODRIGO GOMES CHAVES</t>
  </si>
  <si>
    <t>digo.cvo@hotmail.com</t>
  </si>
  <si>
    <t>16.2.5858</t>
  </si>
  <si>
    <t>RONAN DAVID SOUZA ABREU</t>
  </si>
  <si>
    <t>ronandsa@hotmail.com</t>
  </si>
  <si>
    <t>16.1.1596</t>
  </si>
  <si>
    <t>SCARLETY ELLEN PATROCINIO SANTOS</t>
  </si>
  <si>
    <t>scarletyellen@gmail.com</t>
  </si>
  <si>
    <t>16.2.1846</t>
  </si>
  <si>
    <t>THAIS NAOMI OKUMA</t>
  </si>
  <si>
    <t>marcos.okuma64@terra.com.br</t>
  </si>
  <si>
    <t>16.2.4385</t>
  </si>
  <si>
    <t>VICTOR MAIA CORREA BORGES CARMO</t>
  </si>
  <si>
    <t>vmcbc@hotmail.com</t>
  </si>
  <si>
    <t>16.1.1566</t>
  </si>
  <si>
    <t>VINICIUS MARQUES BOTELHO AREDES</t>
  </si>
  <si>
    <t>inicius.botelho@hotmail.com</t>
  </si>
  <si>
    <t>16.2.4388</t>
  </si>
  <si>
    <t>VINICIUS STARLINO ROLIM FERREIRA</t>
  </si>
  <si>
    <t>viniciusrolim1@hotmail.com</t>
  </si>
  <si>
    <t>15.2.4182</t>
  </si>
  <si>
    <t>WILLIAN DE PAULA DA SILVA</t>
  </si>
  <si>
    <t>willianps92@hotmail.com</t>
  </si>
  <si>
    <t>16.2.4457</t>
  </si>
  <si>
    <t>YURI MARCOS TOMAZ DE SOUSA</t>
  </si>
  <si>
    <t>yuri.marcus222@gmail.com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</si>
</sst>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;@"/>
    <numFmt numFmtId="166" formatCode="DD/MM/YYYY"/>
    <numFmt numFmtId="167" formatCode="DD\-MMM\-YY"/>
    <numFmt numFmtId="168" formatCode="0.0"/>
    <numFmt numFmtId="169" formatCode="#,##0;\-#,##0"/>
    <numFmt numFmtId="170" formatCode="#"/>
    <numFmt numFmtId="171" formatCode="DD/MM/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37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37"/>
      <name val="Calibri"/>
      <family val="2"/>
    </font>
    <font>
      <b/>
      <sz val="12"/>
      <color indexed="37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0"/>
      <color indexed="28"/>
      <name val="Calibri"/>
      <family val="2"/>
    </font>
    <font>
      <sz val="10"/>
      <color indexed="17"/>
      <name val="Calibri"/>
      <family val="2"/>
    </font>
    <font>
      <b/>
      <i/>
      <sz val="10"/>
      <color indexed="8"/>
      <name val="Calibri"/>
      <family val="2"/>
    </font>
    <font>
      <strike/>
      <sz val="10"/>
      <color indexed="10"/>
      <name val="Calibri"/>
      <family val="2"/>
    </font>
    <font>
      <strike/>
      <sz val="10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25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21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b/>
      <sz val="13"/>
      <color indexed="8"/>
      <name val="Calibri"/>
      <family val="2"/>
    </font>
    <font>
      <strike/>
      <sz val="11"/>
      <color indexed="8"/>
      <name val="Calibri"/>
      <family val="2"/>
    </font>
    <font>
      <b/>
      <i/>
      <sz val="13"/>
      <color indexed="59"/>
      <name val="Calibri"/>
      <family val="2"/>
    </font>
    <font>
      <b/>
      <i/>
      <sz val="13"/>
      <color indexed="21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61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4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6" borderId="10" xfId="0" applyFont="1" applyFill="1" applyBorder="1" applyAlignment="1">
      <alignment horizontal="center"/>
    </xf>
    <xf numFmtId="164" fontId="25" fillId="6" borderId="11" xfId="0" applyFont="1" applyFill="1" applyBorder="1" applyAlignment="1">
      <alignment horizontal="center"/>
    </xf>
    <xf numFmtId="164" fontId="25" fillId="6" borderId="12" xfId="0" applyFont="1" applyFill="1" applyBorder="1" applyAlignment="1">
      <alignment horizontal="center"/>
    </xf>
    <xf numFmtId="164" fontId="24" fillId="6" borderId="13" xfId="0" applyFont="1" applyFill="1" applyBorder="1" applyAlignment="1">
      <alignment horizontal="center"/>
    </xf>
    <xf numFmtId="164" fontId="25" fillId="6" borderId="0" xfId="0" applyFont="1" applyFill="1" applyBorder="1" applyAlignment="1">
      <alignment horizontal="center"/>
    </xf>
    <xf numFmtId="164" fontId="26" fillId="6" borderId="0" xfId="0" applyFont="1" applyFill="1" applyBorder="1" applyAlignment="1">
      <alignment horizontal="center"/>
    </xf>
    <xf numFmtId="164" fontId="24" fillId="6" borderId="0" xfId="0" applyFont="1" applyFill="1" applyBorder="1" applyAlignment="1">
      <alignment horizontal="center"/>
    </xf>
    <xf numFmtId="164" fontId="24" fillId="6" borderId="14" xfId="0" applyFont="1" applyFill="1" applyBorder="1" applyAlignment="1">
      <alignment horizontal="center"/>
    </xf>
    <xf numFmtId="165" fontId="27" fillId="7" borderId="9" xfId="0" applyNumberFormat="1" applyFont="1" applyFill="1" applyBorder="1" applyAlignment="1">
      <alignment horizontal="center"/>
    </xf>
    <xf numFmtId="164" fontId="24" fillId="6" borderId="15" xfId="0" applyFont="1" applyFill="1" applyBorder="1" applyAlignment="1">
      <alignment horizontal="center"/>
    </xf>
    <xf numFmtId="164" fontId="25" fillId="6" borderId="16" xfId="0" applyFont="1" applyFill="1" applyBorder="1" applyAlignment="1">
      <alignment horizontal="center"/>
    </xf>
    <xf numFmtId="164" fontId="26" fillId="6" borderId="16" xfId="0" applyFont="1" applyFill="1" applyBorder="1" applyAlignment="1">
      <alignment horizontal="center"/>
    </xf>
    <xf numFmtId="164" fontId="24" fillId="6" borderId="16" xfId="0" applyFont="1" applyFill="1" applyBorder="1" applyAlignment="1">
      <alignment horizontal="center"/>
    </xf>
    <xf numFmtId="164" fontId="24" fillId="6" borderId="17" xfId="0" applyFont="1" applyFill="1" applyBorder="1" applyAlignment="1">
      <alignment horizontal="center"/>
    </xf>
    <xf numFmtId="165" fontId="28" fillId="8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4" fontId="29" fillId="0" borderId="18" xfId="0" applyFont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31" fillId="0" borderId="9" xfId="0" applyNumberFormat="1" applyFont="1" applyFill="1" applyBorder="1" applyAlignment="1">
      <alignment horizontal="center"/>
    </xf>
    <xf numFmtId="166" fontId="28" fillId="8" borderId="19" xfId="0" applyNumberFormat="1" applyFont="1" applyFill="1" applyBorder="1" applyAlignment="1">
      <alignment horizontal="center"/>
    </xf>
    <xf numFmtId="165" fontId="30" fillId="0" borderId="8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6" fontId="32" fillId="7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6" fontId="33" fillId="9" borderId="20" xfId="0" applyNumberFormat="1" applyFont="1" applyFill="1" applyBorder="1" applyAlignment="1">
      <alignment horizontal="center"/>
    </xf>
    <xf numFmtId="164" fontId="29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5" fontId="35" fillId="0" borderId="9" xfId="0" applyNumberFormat="1" applyFont="1" applyFill="1" applyBorder="1" applyAlignment="1">
      <alignment horizontal="center"/>
    </xf>
    <xf numFmtId="165" fontId="16" fillId="10" borderId="9" xfId="0" applyNumberFormat="1" applyFont="1" applyFill="1" applyBorder="1" applyAlignment="1">
      <alignment horizontal="center"/>
    </xf>
    <xf numFmtId="164" fontId="36" fillId="0" borderId="0" xfId="0" applyFont="1" applyAlignment="1">
      <alignment/>
    </xf>
    <xf numFmtId="165" fontId="27" fillId="7" borderId="1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65" fontId="16" fillId="4" borderId="9" xfId="0" applyNumberFormat="1" applyFont="1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165" fontId="37" fillId="0" borderId="9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9" fillId="0" borderId="0" xfId="0" applyFont="1" applyAlignment="1">
      <alignment/>
    </xf>
    <xf numFmtId="164" fontId="4" fillId="0" borderId="0" xfId="0" applyFont="1" applyAlignment="1">
      <alignment/>
    </xf>
    <xf numFmtId="164" fontId="40" fillId="11" borderId="30" xfId="0" applyFont="1" applyFill="1" applyBorder="1" applyAlignment="1">
      <alignment horizontal="center" vertical="center"/>
    </xf>
    <xf numFmtId="164" fontId="40" fillId="11" borderId="30" xfId="0" applyFont="1" applyFill="1" applyBorder="1" applyAlignment="1">
      <alignment horizontal="center" vertical="center" textRotation="90"/>
    </xf>
    <xf numFmtId="164" fontId="41" fillId="11" borderId="30" xfId="0" applyFont="1" applyFill="1" applyBorder="1" applyAlignment="1">
      <alignment horizontal="center" vertical="center" textRotation="90"/>
    </xf>
    <xf numFmtId="164" fontId="38" fillId="11" borderId="30" xfId="0" applyNumberFormat="1" applyFont="1" applyFill="1" applyBorder="1" applyAlignment="1">
      <alignment horizontal="center" vertical="center" textRotation="90"/>
    </xf>
    <xf numFmtId="167" fontId="40" fillId="11" borderId="30" xfId="0" applyNumberFormat="1" applyFont="1" applyFill="1" applyBorder="1" applyAlignment="1">
      <alignment textRotation="90"/>
    </xf>
    <xf numFmtId="167" fontId="40" fillId="11" borderId="30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67" fontId="40" fillId="11" borderId="30" xfId="0" applyNumberFormat="1" applyFont="1" applyFill="1" applyBorder="1" applyAlignment="1">
      <alignment horizontal="center" vertical="center" textRotation="90"/>
    </xf>
    <xf numFmtId="167" fontId="0" fillId="0" borderId="0" xfId="0" applyNumberFormat="1" applyAlignment="1">
      <alignment/>
    </xf>
    <xf numFmtId="164" fontId="40" fillId="11" borderId="30" xfId="0" applyFont="1" applyFill="1" applyBorder="1" applyAlignment="1">
      <alignment horizontal="center" vertical="center" textRotation="90" wrapText="1"/>
    </xf>
    <xf numFmtId="164" fontId="39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8" fontId="0" fillId="0" borderId="31" xfId="0" applyNumberFormat="1" applyBorder="1" applyAlignment="1">
      <alignment horizontal="center"/>
    </xf>
    <xf numFmtId="169" fontId="42" fillId="0" borderId="32" xfId="0" applyNumberFormat="1" applyFont="1" applyBorder="1" applyAlignment="1">
      <alignment horizontal="center"/>
    </xf>
    <xf numFmtId="169" fontId="43" fillId="0" borderId="32" xfId="0" applyNumberFormat="1" applyFont="1" applyBorder="1" applyAlignment="1">
      <alignment horizontal="center"/>
    </xf>
    <xf numFmtId="168" fontId="42" fillId="0" borderId="32" xfId="0" applyNumberFormat="1" applyFont="1" applyBorder="1" applyAlignment="1">
      <alignment horizontal="center"/>
    </xf>
    <xf numFmtId="164" fontId="42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68" fontId="44" fillId="0" borderId="32" xfId="0" applyNumberFormat="1" applyFont="1" applyBorder="1" applyAlignment="1">
      <alignment horizontal="center"/>
    </xf>
    <xf numFmtId="164" fontId="0" fillId="0" borderId="32" xfId="0" applyFont="1" applyBorder="1" applyAlignment="1">
      <alignment horizontal="center" wrapText="1"/>
    </xf>
    <xf numFmtId="164" fontId="0" fillId="12" borderId="32" xfId="0" applyFont="1" applyFill="1" applyBorder="1" applyAlignment="1">
      <alignment horizontal="center" wrapText="1"/>
    </xf>
    <xf numFmtId="164" fontId="0" fillId="13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0" fontId="0" fillId="0" borderId="0" xfId="0" applyNumberFormat="1" applyAlignment="1">
      <alignment/>
    </xf>
    <xf numFmtId="164" fontId="39" fillId="14" borderId="31" xfId="0" applyFont="1" applyFill="1" applyBorder="1" applyAlignment="1">
      <alignment/>
    </xf>
    <xf numFmtId="164" fontId="0" fillId="14" borderId="31" xfId="0" applyFont="1" applyFill="1" applyBorder="1" applyAlignment="1">
      <alignment horizontal="center" wrapText="1"/>
    </xf>
    <xf numFmtId="164" fontId="0" fillId="14" borderId="31" xfId="0" applyFont="1" applyFill="1" applyBorder="1" applyAlignment="1">
      <alignment/>
    </xf>
    <xf numFmtId="168" fontId="0" fillId="14" borderId="31" xfId="0" applyNumberFormat="1" applyFill="1" applyBorder="1" applyAlignment="1">
      <alignment horizontal="center"/>
    </xf>
    <xf numFmtId="169" fontId="42" fillId="14" borderId="32" xfId="0" applyNumberFormat="1" applyFont="1" applyFill="1" applyBorder="1" applyAlignment="1">
      <alignment horizontal="center"/>
    </xf>
    <xf numFmtId="169" fontId="43" fillId="14" borderId="32" xfId="0" applyNumberFormat="1" applyFont="1" applyFill="1" applyBorder="1" applyAlignment="1">
      <alignment horizontal="center"/>
    </xf>
    <xf numFmtId="168" fontId="42" fillId="14" borderId="32" xfId="0" applyNumberFormat="1" applyFont="1" applyFill="1" applyBorder="1" applyAlignment="1">
      <alignment horizontal="center"/>
    </xf>
    <xf numFmtId="164" fontId="42" fillId="14" borderId="32" xfId="0" applyNumberFormat="1" applyFont="1" applyFill="1" applyBorder="1" applyAlignment="1">
      <alignment horizontal="center"/>
    </xf>
    <xf numFmtId="164" fontId="0" fillId="14" borderId="32" xfId="0" applyFill="1" applyBorder="1" applyAlignment="1">
      <alignment horizontal="center"/>
    </xf>
    <xf numFmtId="164" fontId="0" fillId="14" borderId="32" xfId="0" applyFill="1" applyBorder="1" applyAlignment="1">
      <alignment/>
    </xf>
    <xf numFmtId="168" fontId="44" fillId="14" borderId="32" xfId="0" applyNumberFormat="1" applyFont="1" applyFill="1" applyBorder="1" applyAlignment="1">
      <alignment horizontal="center"/>
    </xf>
    <xf numFmtId="164" fontId="39" fillId="15" borderId="31" xfId="0" applyFont="1" applyFill="1" applyBorder="1" applyAlignment="1">
      <alignment/>
    </xf>
    <xf numFmtId="164" fontId="0" fillId="15" borderId="31" xfId="0" applyFont="1" applyFill="1" applyBorder="1" applyAlignment="1">
      <alignment horizontal="center" wrapText="1"/>
    </xf>
    <xf numFmtId="164" fontId="0" fillId="15" borderId="31" xfId="0" applyFont="1" applyFill="1" applyBorder="1" applyAlignment="1">
      <alignment/>
    </xf>
    <xf numFmtId="168" fontId="0" fillId="15" borderId="31" xfId="0" applyNumberFormat="1" applyFill="1" applyBorder="1" applyAlignment="1">
      <alignment horizontal="center"/>
    </xf>
    <xf numFmtId="169" fontId="42" fillId="15" borderId="32" xfId="0" applyNumberFormat="1" applyFont="1" applyFill="1" applyBorder="1" applyAlignment="1">
      <alignment horizontal="center"/>
    </xf>
    <xf numFmtId="169" fontId="43" fillId="15" borderId="32" xfId="0" applyNumberFormat="1" applyFont="1" applyFill="1" applyBorder="1" applyAlignment="1">
      <alignment horizontal="center"/>
    </xf>
    <xf numFmtId="168" fontId="45" fillId="15" borderId="32" xfId="0" applyNumberFormat="1" applyFont="1" applyFill="1" applyBorder="1" applyAlignment="1">
      <alignment horizontal="center"/>
    </xf>
    <xf numFmtId="168" fontId="42" fillId="15" borderId="32" xfId="0" applyNumberFormat="1" applyFont="1" applyFill="1" applyBorder="1" applyAlignment="1">
      <alignment horizontal="center"/>
    </xf>
    <xf numFmtId="164" fontId="42" fillId="15" borderId="32" xfId="0" applyNumberFormat="1" applyFont="1" applyFill="1" applyBorder="1" applyAlignment="1">
      <alignment horizontal="center"/>
    </xf>
    <xf numFmtId="164" fontId="0" fillId="15" borderId="32" xfId="0" applyFill="1" applyBorder="1" applyAlignment="1">
      <alignment horizontal="center"/>
    </xf>
    <xf numFmtId="164" fontId="0" fillId="15" borderId="32" xfId="0" applyFill="1" applyBorder="1" applyAlignment="1">
      <alignment/>
    </xf>
    <xf numFmtId="168" fontId="38" fillId="15" borderId="32" xfId="0" applyNumberFormat="1" applyFont="1" applyFill="1" applyBorder="1" applyAlignment="1">
      <alignment horizontal="center"/>
    </xf>
    <xf numFmtId="168" fontId="45" fillId="0" borderId="32" xfId="0" applyNumberFormat="1" applyFont="1" applyBorder="1" applyAlignment="1">
      <alignment horizontal="center"/>
    </xf>
    <xf numFmtId="168" fontId="38" fillId="0" borderId="32" xfId="0" applyNumberFormat="1" applyFont="1" applyBorder="1" applyAlignment="1">
      <alignment horizontal="center"/>
    </xf>
    <xf numFmtId="168" fontId="45" fillId="14" borderId="32" xfId="0" applyNumberFormat="1" applyFont="1" applyFill="1" applyBorder="1" applyAlignment="1">
      <alignment horizontal="center"/>
    </xf>
    <xf numFmtId="168" fontId="38" fillId="14" borderId="32" xfId="0" applyNumberFormat="1" applyFont="1" applyFill="1" applyBorder="1" applyAlignment="1">
      <alignment horizontal="center"/>
    </xf>
    <xf numFmtId="164" fontId="46" fillId="0" borderId="0" xfId="0" applyFont="1" applyAlignment="1">
      <alignment/>
    </xf>
    <xf numFmtId="164" fontId="46" fillId="0" borderId="0" xfId="0" applyFont="1" applyBorder="1" applyAlignment="1">
      <alignment horizontal="center" wrapText="1"/>
    </xf>
    <xf numFmtId="170" fontId="46" fillId="0" borderId="0" xfId="0" applyNumberFormat="1" applyFont="1" applyAlignment="1">
      <alignment/>
    </xf>
    <xf numFmtId="164" fontId="45" fillId="0" borderId="3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1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168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7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39" fillId="0" borderId="0" xfId="0" applyFont="1" applyAlignment="1">
      <alignment horizontal="left"/>
    </xf>
    <xf numFmtId="164" fontId="49" fillId="0" borderId="0" xfId="0" applyFont="1" applyAlignment="1">
      <alignment/>
    </xf>
    <xf numFmtId="164" fontId="39" fillId="16" borderId="31" xfId="0" applyFont="1" applyFill="1" applyBorder="1" applyAlignment="1">
      <alignment/>
    </xf>
    <xf numFmtId="164" fontId="0" fillId="16" borderId="31" xfId="0" applyFont="1" applyFill="1" applyBorder="1" applyAlignment="1">
      <alignment horizontal="center" wrapText="1"/>
    </xf>
    <xf numFmtId="164" fontId="0" fillId="16" borderId="31" xfId="0" applyFont="1" applyFill="1" applyBorder="1" applyAlignment="1">
      <alignment/>
    </xf>
    <xf numFmtId="168" fontId="0" fillId="16" borderId="31" xfId="0" applyNumberFormat="1" applyFill="1" applyBorder="1" applyAlignment="1">
      <alignment horizontal="center"/>
    </xf>
    <xf numFmtId="169" fontId="42" fillId="16" borderId="32" xfId="0" applyNumberFormat="1" applyFont="1" applyFill="1" applyBorder="1" applyAlignment="1">
      <alignment horizontal="center"/>
    </xf>
    <xf numFmtId="169" fontId="43" fillId="16" borderId="32" xfId="0" applyNumberFormat="1" applyFont="1" applyFill="1" applyBorder="1" applyAlignment="1">
      <alignment horizontal="center"/>
    </xf>
    <xf numFmtId="168" fontId="45" fillId="16" borderId="32" xfId="0" applyNumberFormat="1" applyFont="1" applyFill="1" applyBorder="1" applyAlignment="1">
      <alignment horizontal="center"/>
    </xf>
    <xf numFmtId="168" fontId="42" fillId="16" borderId="32" xfId="0" applyNumberFormat="1" applyFont="1" applyFill="1" applyBorder="1" applyAlignment="1">
      <alignment horizontal="center"/>
    </xf>
    <xf numFmtId="164" fontId="42" fillId="16" borderId="32" xfId="0" applyNumberFormat="1" applyFont="1" applyFill="1" applyBorder="1" applyAlignment="1">
      <alignment horizontal="center"/>
    </xf>
    <xf numFmtId="164" fontId="0" fillId="16" borderId="32" xfId="0" applyFill="1" applyBorder="1" applyAlignment="1">
      <alignment horizontal="center"/>
    </xf>
    <xf numFmtId="164" fontId="0" fillId="16" borderId="32" xfId="0" applyFill="1" applyBorder="1" applyAlignment="1">
      <alignment/>
    </xf>
    <xf numFmtId="168" fontId="38" fillId="16" borderId="32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10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 val="0"/>
        <sz val="12"/>
        <color rgb="FFCC0000"/>
      </font>
      <border/>
    </dxf>
    <dxf>
      <font>
        <b/>
        <i val="0"/>
        <sz val="11"/>
        <color rgb="FF3333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661900"/>
      <rgbColor rgb="00008000"/>
      <rgbColor rgb="00000080"/>
      <rgbColor rgb="00808000"/>
      <rgbColor rgb="00800080"/>
      <rgbColor rgb="00006633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CC0000"/>
      <rgbColor rgb="00008080"/>
      <rgbColor rgb="003333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6"/>
  <sheetViews>
    <sheetView zoomScale="75" zoomScaleNormal="75" workbookViewId="0" topLeftCell="A4">
      <pane ySplit="855" topLeftCell="A1" activePane="bottomLeft" state="split"/>
      <selection pane="topLeft" activeCell="A4" sqref="A4"/>
      <selection pane="bottomLeft" activeCell="H61" sqref="H61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42624</v>
      </c>
      <c r="C5" s="16">
        <v>42625</v>
      </c>
      <c r="D5" s="17">
        <v>42626</v>
      </c>
      <c r="E5" s="16">
        <v>42627</v>
      </c>
      <c r="F5" s="17">
        <v>42628</v>
      </c>
      <c r="G5" s="16">
        <v>42629</v>
      </c>
      <c r="H5" s="18">
        <v>42630</v>
      </c>
      <c r="I5" s="3">
        <v>4</v>
      </c>
      <c r="J5" s="12" t="s">
        <v>11</v>
      </c>
      <c r="K5" s="19">
        <f ca="1">TODAY()</f>
        <v>42983</v>
      </c>
      <c r="L5" s="20">
        <f ca="1">HOUR(NOW())</f>
        <v>3</v>
      </c>
      <c r="M5" s="20">
        <f ca="1">MINUTE(NOW())</f>
        <v>12</v>
      </c>
      <c r="N5" s="20">
        <f ca="1">SECOND(NOW())</f>
        <v>55</v>
      </c>
      <c r="O5" s="12" t="s">
        <v>8</v>
      </c>
    </row>
    <row r="6" spans="1:19" ht="12.75">
      <c r="A6" s="1">
        <v>2</v>
      </c>
      <c r="B6" s="21">
        <v>42631</v>
      </c>
      <c r="C6" s="22">
        <v>42632</v>
      </c>
      <c r="D6" s="23">
        <v>42633</v>
      </c>
      <c r="E6" s="22">
        <v>42634</v>
      </c>
      <c r="F6" s="23">
        <v>42635</v>
      </c>
      <c r="G6" s="22">
        <v>42636</v>
      </c>
      <c r="H6" s="24">
        <v>42637</v>
      </c>
      <c r="I6" s="3">
        <v>6</v>
      </c>
      <c r="K6" s="25" t="s">
        <v>12</v>
      </c>
      <c r="L6" s="26"/>
      <c r="M6" s="26"/>
      <c r="N6" s="26" t="s">
        <v>13</v>
      </c>
      <c r="O6" s="26" t="s">
        <v>14</v>
      </c>
      <c r="P6" s="26" t="s">
        <v>15</v>
      </c>
      <c r="Q6" s="26" t="s">
        <v>16</v>
      </c>
      <c r="R6" s="27" t="s">
        <v>17</v>
      </c>
      <c r="S6" s="27"/>
    </row>
    <row r="7" spans="1:19" ht="12.75">
      <c r="A7" s="1">
        <v>3</v>
      </c>
      <c r="B7" s="21">
        <v>42638</v>
      </c>
      <c r="C7" s="22">
        <v>42639</v>
      </c>
      <c r="D7" s="23">
        <v>42640</v>
      </c>
      <c r="E7" s="22">
        <v>42641</v>
      </c>
      <c r="F7" s="23">
        <v>42642</v>
      </c>
      <c r="G7" s="22">
        <v>42643</v>
      </c>
      <c r="H7" s="24">
        <v>42644</v>
      </c>
      <c r="I7" s="3">
        <v>6</v>
      </c>
      <c r="K7" s="28" t="s">
        <v>18</v>
      </c>
      <c r="L7" s="29" t="s">
        <v>19</v>
      </c>
      <c r="M7" s="30" t="s">
        <v>20</v>
      </c>
      <c r="N7" s="31" t="s">
        <v>21</v>
      </c>
      <c r="O7" s="31"/>
      <c r="P7" s="31" t="s">
        <v>22</v>
      </c>
      <c r="Q7" s="31"/>
      <c r="R7" s="32" t="s">
        <v>23</v>
      </c>
      <c r="S7" s="32"/>
    </row>
    <row r="8" spans="1:19" ht="12.75">
      <c r="A8" s="1">
        <v>4</v>
      </c>
      <c r="B8" s="21">
        <v>42645</v>
      </c>
      <c r="C8" s="22">
        <v>42646</v>
      </c>
      <c r="D8" s="23">
        <v>42647</v>
      </c>
      <c r="E8" s="22">
        <v>42648</v>
      </c>
      <c r="F8" s="23">
        <v>42649</v>
      </c>
      <c r="G8" s="22">
        <v>42650</v>
      </c>
      <c r="H8" s="33">
        <v>42651</v>
      </c>
      <c r="I8" s="3">
        <v>8</v>
      </c>
      <c r="K8" s="34" t="s">
        <v>24</v>
      </c>
      <c r="L8" s="35" t="s">
        <v>19</v>
      </c>
      <c r="M8" s="36" t="s">
        <v>25</v>
      </c>
      <c r="N8" s="37" t="s">
        <v>22</v>
      </c>
      <c r="O8" s="37"/>
      <c r="P8" s="37" t="s">
        <v>26</v>
      </c>
      <c r="Q8" s="37"/>
      <c r="R8" s="38" t="s">
        <v>22</v>
      </c>
      <c r="S8" s="38"/>
    </row>
    <row r="9" spans="1:9" ht="12.75">
      <c r="A9" s="1">
        <v>5</v>
      </c>
      <c r="B9" s="21">
        <v>42652</v>
      </c>
      <c r="C9" s="39">
        <v>42653</v>
      </c>
      <c r="D9" s="23">
        <v>42654</v>
      </c>
      <c r="E9" s="40">
        <v>42655</v>
      </c>
      <c r="F9" s="23">
        <v>42656</v>
      </c>
      <c r="G9" s="39">
        <v>42657</v>
      </c>
      <c r="H9" s="24">
        <v>42658</v>
      </c>
      <c r="I9" s="3">
        <v>4</v>
      </c>
    </row>
    <row r="10" spans="1:20" ht="12.75">
      <c r="A10" s="1">
        <v>6</v>
      </c>
      <c r="B10" s="21">
        <v>42659</v>
      </c>
      <c r="C10" s="22">
        <v>42660</v>
      </c>
      <c r="D10" s="23">
        <v>42661</v>
      </c>
      <c r="E10" s="22">
        <v>42662</v>
      </c>
      <c r="F10" s="23">
        <v>42663</v>
      </c>
      <c r="G10" s="22">
        <v>42664</v>
      </c>
      <c r="H10" s="24">
        <v>42665</v>
      </c>
      <c r="I10" s="3">
        <v>6</v>
      </c>
      <c r="J10" s="41" t="s">
        <v>27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2.75">
      <c r="A11" s="1">
        <v>7</v>
      </c>
      <c r="B11" s="21">
        <v>42666</v>
      </c>
      <c r="C11" s="22">
        <v>42667</v>
      </c>
      <c r="D11" s="23">
        <v>42668</v>
      </c>
      <c r="E11" s="22">
        <v>42669</v>
      </c>
      <c r="F11" s="23">
        <v>42670</v>
      </c>
      <c r="G11" s="42">
        <v>42671</v>
      </c>
      <c r="H11" s="43">
        <v>42672</v>
      </c>
      <c r="J11" s="44" t="s">
        <v>28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2.75">
      <c r="A12" s="1">
        <v>8</v>
      </c>
      <c r="B12" s="45">
        <v>42673</v>
      </c>
      <c r="C12" s="46">
        <v>42674</v>
      </c>
      <c r="D12" s="46">
        <v>42675</v>
      </c>
      <c r="E12" s="42">
        <v>42676</v>
      </c>
      <c r="F12" s="46">
        <v>42677</v>
      </c>
      <c r="G12" s="46">
        <v>42678</v>
      </c>
      <c r="H12" s="43">
        <v>42679</v>
      </c>
      <c r="J12" s="47" t="s">
        <v>29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75">
      <c r="A13" s="1">
        <v>9</v>
      </c>
      <c r="B13" s="45">
        <v>42680</v>
      </c>
      <c r="C13" s="46">
        <v>42681</v>
      </c>
      <c r="D13" s="46">
        <v>42682</v>
      </c>
      <c r="E13" s="46">
        <v>42683</v>
      </c>
      <c r="F13" s="46">
        <v>42684</v>
      </c>
      <c r="G13" s="46">
        <v>42685</v>
      </c>
      <c r="H13" s="43">
        <v>42686</v>
      </c>
      <c r="J13" s="48" t="s">
        <v>30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2.75">
      <c r="A14" s="1">
        <v>10</v>
      </c>
      <c r="B14" s="45">
        <v>42687</v>
      </c>
      <c r="C14" s="42">
        <v>42688</v>
      </c>
      <c r="D14" s="42">
        <v>42689</v>
      </c>
      <c r="E14" s="46">
        <v>42690</v>
      </c>
      <c r="F14" s="46">
        <v>42691</v>
      </c>
      <c r="G14" s="46">
        <v>42692</v>
      </c>
      <c r="H14" s="43">
        <v>42693</v>
      </c>
      <c r="J14" s="49" t="s">
        <v>31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8" ht="12.75">
      <c r="A15" s="1">
        <v>11</v>
      </c>
      <c r="B15" s="45">
        <v>42694</v>
      </c>
      <c r="C15" s="46">
        <v>42695</v>
      </c>
      <c r="D15" s="46">
        <v>42696</v>
      </c>
      <c r="E15" s="46">
        <v>42697</v>
      </c>
      <c r="F15" s="46">
        <v>42698</v>
      </c>
      <c r="G15" s="46">
        <v>42699</v>
      </c>
      <c r="H15" s="43">
        <v>42700</v>
      </c>
    </row>
    <row r="16" spans="1:8" ht="14.25" customHeight="1">
      <c r="A16" s="1">
        <v>12</v>
      </c>
      <c r="B16" s="45">
        <v>42701</v>
      </c>
      <c r="C16" s="46">
        <v>42702</v>
      </c>
      <c r="D16" s="46">
        <v>42703</v>
      </c>
      <c r="E16" s="46">
        <v>42704</v>
      </c>
      <c r="F16" s="46">
        <v>42705</v>
      </c>
      <c r="G16" s="46">
        <v>42706</v>
      </c>
      <c r="H16" s="43">
        <v>42707</v>
      </c>
    </row>
    <row r="17" spans="1:20" ht="12.75">
      <c r="A17" s="1">
        <v>13</v>
      </c>
      <c r="B17" s="45">
        <v>42708</v>
      </c>
      <c r="C17" s="46">
        <v>42709</v>
      </c>
      <c r="D17" s="46">
        <v>42710</v>
      </c>
      <c r="E17" s="46">
        <v>42711</v>
      </c>
      <c r="F17" s="42">
        <v>42712</v>
      </c>
      <c r="G17" s="46">
        <v>42713</v>
      </c>
      <c r="H17" s="43">
        <v>42714</v>
      </c>
      <c r="J17" s="50" t="s">
        <v>32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3.5" customHeight="1">
      <c r="A18" s="1">
        <v>14</v>
      </c>
      <c r="B18" s="45">
        <v>42715</v>
      </c>
      <c r="C18" s="46">
        <v>42716</v>
      </c>
      <c r="D18" s="46">
        <v>42717</v>
      </c>
      <c r="E18" s="46">
        <v>42718</v>
      </c>
      <c r="F18" s="46">
        <v>42719</v>
      </c>
      <c r="G18" s="46">
        <v>42720</v>
      </c>
      <c r="H18" s="43">
        <v>42721</v>
      </c>
      <c r="J18" s="51" t="s">
        <v>33</v>
      </c>
      <c r="K18" s="52"/>
      <c r="L18" s="53"/>
      <c r="M18" s="52"/>
      <c r="N18" s="52"/>
      <c r="O18" s="52"/>
      <c r="P18" s="52"/>
      <c r="Q18" s="52"/>
      <c r="R18" s="52"/>
      <c r="S18" s="52"/>
      <c r="T18" s="54"/>
    </row>
    <row r="19" spans="1:20" ht="12.75" customHeight="1">
      <c r="A19" s="1">
        <v>15</v>
      </c>
      <c r="B19" s="45">
        <v>42722</v>
      </c>
      <c r="C19" s="46">
        <v>42723</v>
      </c>
      <c r="D19" s="46">
        <v>42724</v>
      </c>
      <c r="E19" s="46">
        <v>42725</v>
      </c>
      <c r="F19" s="46">
        <v>42726</v>
      </c>
      <c r="G19" s="42">
        <v>42727</v>
      </c>
      <c r="H19" s="43">
        <v>42728</v>
      </c>
      <c r="J19" s="55" t="s">
        <v>34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2.75">
      <c r="A20" s="1">
        <v>16</v>
      </c>
      <c r="B20" s="45">
        <v>42729</v>
      </c>
      <c r="C20" s="42">
        <v>42730</v>
      </c>
      <c r="D20" s="42">
        <v>42731</v>
      </c>
      <c r="E20" s="42">
        <v>42732</v>
      </c>
      <c r="F20" s="42">
        <v>42733</v>
      </c>
      <c r="G20" s="42">
        <v>42734</v>
      </c>
      <c r="H20" s="43">
        <v>42735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2.75" customHeight="1">
      <c r="A21" s="1">
        <v>17</v>
      </c>
      <c r="B21" s="45">
        <v>42736</v>
      </c>
      <c r="C21" s="42">
        <v>42737</v>
      </c>
      <c r="D21" s="42">
        <v>42738</v>
      </c>
      <c r="E21" s="42">
        <v>42739</v>
      </c>
      <c r="F21" s="42">
        <v>42740</v>
      </c>
      <c r="G21" s="42">
        <v>42741</v>
      </c>
      <c r="H21" s="43">
        <v>42742</v>
      </c>
      <c r="J21" s="56" t="s">
        <v>35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.75">
      <c r="A22" s="1">
        <v>18</v>
      </c>
      <c r="B22" s="45">
        <v>42743</v>
      </c>
      <c r="C22" s="42">
        <v>42744</v>
      </c>
      <c r="D22" s="42">
        <v>42745</v>
      </c>
      <c r="E22" s="42">
        <v>42746</v>
      </c>
      <c r="F22" s="42">
        <v>42747</v>
      </c>
      <c r="G22" s="42">
        <v>42748</v>
      </c>
      <c r="H22" s="43">
        <v>42749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.75" customHeight="1">
      <c r="A23" s="1">
        <v>19</v>
      </c>
      <c r="B23" s="45">
        <v>42750</v>
      </c>
      <c r="C23" s="22">
        <v>42751</v>
      </c>
      <c r="D23" s="23">
        <v>42752</v>
      </c>
      <c r="E23" s="22">
        <v>42753</v>
      </c>
      <c r="F23" s="23">
        <v>42754</v>
      </c>
      <c r="G23" s="22">
        <v>42755</v>
      </c>
      <c r="H23" s="24">
        <v>42756</v>
      </c>
      <c r="I23" s="3">
        <v>6</v>
      </c>
      <c r="J23" s="57" t="s">
        <v>36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2.75">
      <c r="A24" s="1">
        <v>20</v>
      </c>
      <c r="B24" s="21">
        <v>42757</v>
      </c>
      <c r="C24" s="22">
        <v>42758</v>
      </c>
      <c r="D24" s="23">
        <v>42759</v>
      </c>
      <c r="E24" s="22">
        <v>42760</v>
      </c>
      <c r="F24" s="23">
        <v>42761</v>
      </c>
      <c r="G24" s="22">
        <v>42762</v>
      </c>
      <c r="H24" s="24">
        <v>42763</v>
      </c>
      <c r="I24" s="3">
        <v>6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3" ht="13.5" customHeight="1">
      <c r="A25" s="1">
        <v>21</v>
      </c>
      <c r="B25" s="21">
        <v>42764</v>
      </c>
      <c r="C25" s="22">
        <v>42765</v>
      </c>
      <c r="D25" s="23">
        <v>42766</v>
      </c>
      <c r="E25" s="22">
        <v>42767</v>
      </c>
      <c r="F25" s="23">
        <v>42768</v>
      </c>
      <c r="G25" s="22">
        <v>42769</v>
      </c>
      <c r="H25" s="24">
        <v>42770</v>
      </c>
      <c r="I25" s="3">
        <v>6</v>
      </c>
      <c r="V25" s="2" t="s">
        <v>37</v>
      </c>
      <c r="W25" s="2" t="s">
        <v>38</v>
      </c>
    </row>
    <row r="26" spans="1:22" ht="13.5" customHeight="1">
      <c r="A26" s="1">
        <v>22</v>
      </c>
      <c r="B26" s="21">
        <v>42771</v>
      </c>
      <c r="C26" s="22">
        <v>42772</v>
      </c>
      <c r="D26" s="23">
        <v>42773</v>
      </c>
      <c r="E26" s="22">
        <v>42774</v>
      </c>
      <c r="F26" s="23">
        <v>42775</v>
      </c>
      <c r="G26" s="22">
        <v>42776</v>
      </c>
      <c r="H26" s="24">
        <v>42777</v>
      </c>
      <c r="I26" s="3">
        <v>6</v>
      </c>
      <c r="V26" s="2" t="s">
        <v>39</v>
      </c>
    </row>
    <row r="27" spans="1:9" ht="12.75">
      <c r="A27" s="1" t="s">
        <v>40</v>
      </c>
      <c r="B27" s="21">
        <v>42778</v>
      </c>
      <c r="C27" s="22">
        <v>42779</v>
      </c>
      <c r="D27" s="23">
        <v>42780</v>
      </c>
      <c r="E27" s="22">
        <v>42781</v>
      </c>
      <c r="F27" s="23">
        <v>42782</v>
      </c>
      <c r="G27" s="39">
        <v>42783</v>
      </c>
      <c r="H27" s="24">
        <v>42784</v>
      </c>
      <c r="I27" s="3">
        <v>6</v>
      </c>
    </row>
    <row r="28" spans="2:9" ht="12.75">
      <c r="B28" s="21">
        <v>42785</v>
      </c>
      <c r="C28" s="22">
        <v>42786</v>
      </c>
      <c r="D28" s="23">
        <v>42787</v>
      </c>
      <c r="E28" s="22">
        <v>42788</v>
      </c>
      <c r="F28" s="23">
        <v>42789</v>
      </c>
      <c r="G28" s="22">
        <v>42790</v>
      </c>
      <c r="H28" s="58">
        <v>42791</v>
      </c>
      <c r="I28" s="3">
        <v>6</v>
      </c>
    </row>
    <row r="29" spans="2:22" ht="12.75">
      <c r="B29" s="21">
        <v>42792</v>
      </c>
      <c r="C29" s="40">
        <v>42793</v>
      </c>
      <c r="D29" s="40">
        <v>42794</v>
      </c>
      <c r="E29" s="40">
        <v>42795</v>
      </c>
      <c r="F29" s="23">
        <v>42796</v>
      </c>
      <c r="G29" s="22">
        <v>42797</v>
      </c>
      <c r="H29" s="59">
        <v>42798</v>
      </c>
      <c r="I29" s="3">
        <v>2</v>
      </c>
      <c r="V29" s="2" t="s">
        <v>41</v>
      </c>
    </row>
    <row r="30" spans="2:22" ht="12.75">
      <c r="B30" s="21">
        <v>42799</v>
      </c>
      <c r="C30" s="22">
        <v>42800</v>
      </c>
      <c r="D30" s="23">
        <v>42801</v>
      </c>
      <c r="E30" s="22">
        <v>42802</v>
      </c>
      <c r="F30" s="23">
        <v>42803</v>
      </c>
      <c r="G30" s="22">
        <v>42804</v>
      </c>
      <c r="H30" s="59">
        <v>42805</v>
      </c>
      <c r="I30" s="3">
        <v>6</v>
      </c>
      <c r="V30" s="2" t="s">
        <v>42</v>
      </c>
    </row>
    <row r="31" spans="2:22" ht="12.75">
      <c r="B31" s="21">
        <v>42806</v>
      </c>
      <c r="C31" s="22">
        <v>42807</v>
      </c>
      <c r="D31" s="23">
        <v>42808</v>
      </c>
      <c r="E31" s="22">
        <v>42809</v>
      </c>
      <c r="F31" s="23">
        <v>42810</v>
      </c>
      <c r="G31" s="22">
        <v>42811</v>
      </c>
      <c r="H31" s="24">
        <v>42812</v>
      </c>
      <c r="I31" s="3">
        <v>6</v>
      </c>
      <c r="L31" s="60"/>
      <c r="V31" s="2" t="s">
        <v>43</v>
      </c>
    </row>
    <row r="32" spans="2:12" ht="12.75">
      <c r="B32" s="21">
        <v>42813</v>
      </c>
      <c r="C32" s="22">
        <v>42814</v>
      </c>
      <c r="D32" s="23">
        <v>42815</v>
      </c>
      <c r="E32" s="22">
        <v>42816</v>
      </c>
      <c r="F32" s="23">
        <v>42817</v>
      </c>
      <c r="G32" s="22">
        <v>42818</v>
      </c>
      <c r="H32" s="24">
        <v>42819</v>
      </c>
      <c r="I32" s="3">
        <v>6</v>
      </c>
      <c r="L32" s="60"/>
    </row>
    <row r="33" spans="2:12" ht="12.75">
      <c r="B33" s="21">
        <v>42820</v>
      </c>
      <c r="C33" s="22">
        <v>42821</v>
      </c>
      <c r="D33" s="23">
        <v>42822</v>
      </c>
      <c r="E33" s="22">
        <v>42823</v>
      </c>
      <c r="F33" s="23">
        <v>42824</v>
      </c>
      <c r="G33" s="39">
        <v>42825</v>
      </c>
      <c r="H33" s="24">
        <v>42826</v>
      </c>
      <c r="I33" s="3">
        <v>6</v>
      </c>
      <c r="L33" s="60"/>
    </row>
    <row r="34" spans="2:12" ht="12.75">
      <c r="B34" s="21">
        <v>42827</v>
      </c>
      <c r="C34" s="23">
        <v>42828</v>
      </c>
      <c r="D34" s="23">
        <v>42829</v>
      </c>
      <c r="E34" s="23">
        <v>42830</v>
      </c>
      <c r="F34" s="23">
        <v>42831</v>
      </c>
      <c r="G34" s="61">
        <v>42832</v>
      </c>
      <c r="H34" s="24">
        <v>42833</v>
      </c>
      <c r="L34" s="60"/>
    </row>
    <row r="35" spans="2:12" ht="12.75">
      <c r="B35" s="21">
        <v>42834</v>
      </c>
      <c r="C35" s="23">
        <v>42835</v>
      </c>
      <c r="D35" s="23">
        <v>42836</v>
      </c>
      <c r="E35" s="23">
        <v>42837</v>
      </c>
      <c r="F35" s="23">
        <v>42838</v>
      </c>
      <c r="G35" s="23">
        <v>42839</v>
      </c>
      <c r="H35" s="24">
        <v>42840</v>
      </c>
      <c r="I35" s="3">
        <f>SUM(I5:I34)</f>
        <v>96</v>
      </c>
      <c r="L35" s="60"/>
    </row>
    <row r="36" spans="2:12" ht="12.75">
      <c r="B36" s="21">
        <v>42841</v>
      </c>
      <c r="C36" s="23">
        <v>42842</v>
      </c>
      <c r="D36" s="23">
        <v>42843</v>
      </c>
      <c r="E36" s="23">
        <v>42844</v>
      </c>
      <c r="F36" s="23">
        <v>42845</v>
      </c>
      <c r="G36" s="23">
        <v>42846</v>
      </c>
      <c r="H36" s="24">
        <v>42847</v>
      </c>
      <c r="I36" s="62">
        <f>108-I35</f>
        <v>12</v>
      </c>
      <c r="L36" s="60"/>
    </row>
    <row r="37" spans="2:12" ht="12.75">
      <c r="B37" s="21">
        <v>42848</v>
      </c>
      <c r="C37" s="23">
        <v>42849</v>
      </c>
      <c r="D37" s="23">
        <v>42850</v>
      </c>
      <c r="E37" s="23">
        <v>42851</v>
      </c>
      <c r="F37" s="23">
        <v>42852</v>
      </c>
      <c r="G37" s="23">
        <v>42853</v>
      </c>
      <c r="H37" s="24">
        <v>42854</v>
      </c>
      <c r="L37" s="60"/>
    </row>
    <row r="38" spans="2:12" ht="12.75">
      <c r="B38" s="21">
        <v>42855</v>
      </c>
      <c r="C38" s="40">
        <v>42856</v>
      </c>
      <c r="D38" s="23">
        <v>42857</v>
      </c>
      <c r="E38" s="22">
        <v>42858</v>
      </c>
      <c r="F38" s="23">
        <v>42859</v>
      </c>
      <c r="G38" s="39">
        <v>42860</v>
      </c>
      <c r="H38" s="24">
        <v>42861</v>
      </c>
      <c r="I38" s="3">
        <v>4</v>
      </c>
      <c r="J38" s="2">
        <f>I38</f>
        <v>4</v>
      </c>
      <c r="L38" s="60"/>
    </row>
    <row r="39" spans="2:12" ht="12.75">
      <c r="B39" s="21">
        <v>42862</v>
      </c>
      <c r="C39" s="22">
        <v>42863</v>
      </c>
      <c r="D39" s="23">
        <v>42864</v>
      </c>
      <c r="E39" s="22">
        <v>42865</v>
      </c>
      <c r="F39" s="23">
        <v>42866</v>
      </c>
      <c r="G39" s="22">
        <v>42867</v>
      </c>
      <c r="H39" s="24">
        <v>42868</v>
      </c>
      <c r="I39" s="3">
        <v>6</v>
      </c>
      <c r="J39" s="2">
        <f>I39+J38</f>
        <v>10</v>
      </c>
      <c r="L39" s="60"/>
    </row>
    <row r="40" spans="2:12" ht="12.75">
      <c r="B40" s="21">
        <v>42869</v>
      </c>
      <c r="C40" s="22">
        <v>42870</v>
      </c>
      <c r="D40" s="23">
        <v>42871</v>
      </c>
      <c r="E40" s="22">
        <v>42872</v>
      </c>
      <c r="F40" s="23">
        <v>42873</v>
      </c>
      <c r="G40" s="39">
        <v>42874</v>
      </c>
      <c r="H40" s="63">
        <v>42875</v>
      </c>
      <c r="I40" s="3">
        <v>8</v>
      </c>
      <c r="J40" s="2">
        <f>I40+J39</f>
        <v>18</v>
      </c>
      <c r="L40" s="60"/>
    </row>
    <row r="41" spans="2:12" ht="12.75">
      <c r="B41" s="21">
        <v>42876</v>
      </c>
      <c r="C41" s="22">
        <v>42877</v>
      </c>
      <c r="D41" s="23">
        <v>42878</v>
      </c>
      <c r="E41" s="22">
        <v>42879</v>
      </c>
      <c r="F41" s="23">
        <v>42880</v>
      </c>
      <c r="G41" s="22">
        <v>42881</v>
      </c>
      <c r="H41" s="24">
        <v>42882</v>
      </c>
      <c r="I41" s="3">
        <v>6</v>
      </c>
      <c r="J41" s="2">
        <f>I41+J40</f>
        <v>24</v>
      </c>
      <c r="L41" s="60"/>
    </row>
    <row r="42" spans="2:12" ht="12.75">
      <c r="B42" s="21">
        <v>42883</v>
      </c>
      <c r="C42" s="22">
        <v>42884</v>
      </c>
      <c r="D42" s="23">
        <v>42885</v>
      </c>
      <c r="E42" s="22">
        <v>42886</v>
      </c>
      <c r="F42" s="23">
        <v>42887</v>
      </c>
      <c r="G42" s="39">
        <v>42888</v>
      </c>
      <c r="H42" s="24">
        <v>42889</v>
      </c>
      <c r="I42" s="3">
        <v>6</v>
      </c>
      <c r="J42" s="2">
        <f>I42+J41</f>
        <v>30</v>
      </c>
      <c r="L42" s="60"/>
    </row>
    <row r="43" spans="2:12" ht="12.75">
      <c r="B43" s="21">
        <v>42890</v>
      </c>
      <c r="C43" s="22">
        <v>42891</v>
      </c>
      <c r="D43" s="23">
        <v>42892</v>
      </c>
      <c r="E43" s="22">
        <v>42893</v>
      </c>
      <c r="F43" s="23">
        <v>42894</v>
      </c>
      <c r="G43" s="22">
        <v>42895</v>
      </c>
      <c r="H43" s="24">
        <v>42896</v>
      </c>
      <c r="I43" s="3">
        <v>6</v>
      </c>
      <c r="J43" s="2">
        <f>I43+J42</f>
        <v>36</v>
      </c>
      <c r="L43" s="60"/>
    </row>
    <row r="44" spans="2:12" ht="12.75">
      <c r="B44" s="21">
        <v>42897</v>
      </c>
      <c r="C44" s="22">
        <v>42898</v>
      </c>
      <c r="D44" s="23">
        <v>42899</v>
      </c>
      <c r="E44" s="39">
        <v>42900</v>
      </c>
      <c r="F44" s="40">
        <v>42901</v>
      </c>
      <c r="G44" s="40">
        <v>42902</v>
      </c>
      <c r="H44" s="64">
        <v>42903</v>
      </c>
      <c r="I44" s="3">
        <v>4</v>
      </c>
      <c r="J44" s="2">
        <f>I44+J43</f>
        <v>40</v>
      </c>
      <c r="L44" s="60"/>
    </row>
    <row r="45" spans="2:12" ht="12.75">
      <c r="B45" s="21">
        <v>42904</v>
      </c>
      <c r="C45" s="22">
        <v>42905</v>
      </c>
      <c r="D45" s="23">
        <v>42906</v>
      </c>
      <c r="E45" s="22">
        <v>42907</v>
      </c>
      <c r="F45" s="23">
        <v>42908</v>
      </c>
      <c r="G45" s="22">
        <v>42909</v>
      </c>
      <c r="H45" s="24">
        <v>42910</v>
      </c>
      <c r="I45" s="3">
        <v>6</v>
      </c>
      <c r="J45" s="2">
        <f>I45+J44</f>
        <v>46</v>
      </c>
      <c r="L45" s="60"/>
    </row>
    <row r="46" spans="2:12" ht="12.75">
      <c r="B46" s="21">
        <v>42911</v>
      </c>
      <c r="C46" s="22">
        <v>42912</v>
      </c>
      <c r="D46" s="23">
        <v>42913</v>
      </c>
      <c r="E46" s="22">
        <v>42914</v>
      </c>
      <c r="F46" s="23">
        <v>42915</v>
      </c>
      <c r="G46" s="22">
        <v>42916</v>
      </c>
      <c r="H46" s="24">
        <v>42917</v>
      </c>
      <c r="I46" s="3">
        <v>6</v>
      </c>
      <c r="J46" s="2">
        <f>I46+J45</f>
        <v>52</v>
      </c>
      <c r="L46" s="60"/>
    </row>
    <row r="47" spans="2:12" ht="12.75">
      <c r="B47" s="21">
        <v>42918</v>
      </c>
      <c r="C47" s="22">
        <v>42919</v>
      </c>
      <c r="D47" s="23">
        <v>42920</v>
      </c>
      <c r="E47" s="22">
        <v>42921</v>
      </c>
      <c r="F47" s="23">
        <v>42922</v>
      </c>
      <c r="G47" s="39">
        <v>42923</v>
      </c>
      <c r="H47" s="64">
        <v>42924</v>
      </c>
      <c r="I47" s="3">
        <v>6</v>
      </c>
      <c r="J47" s="2">
        <f>I47+J46</f>
        <v>58</v>
      </c>
      <c r="L47" s="60"/>
    </row>
    <row r="48" spans="2:12" ht="12.75">
      <c r="B48" s="21">
        <v>42925</v>
      </c>
      <c r="C48" s="22">
        <v>42926</v>
      </c>
      <c r="D48" s="23">
        <v>42927</v>
      </c>
      <c r="E48" s="22">
        <v>42928</v>
      </c>
      <c r="F48" s="23">
        <v>42929</v>
      </c>
      <c r="G48" s="22">
        <v>42930</v>
      </c>
      <c r="H48" s="24">
        <v>42931</v>
      </c>
      <c r="I48" s="3">
        <v>6</v>
      </c>
      <c r="J48" s="2">
        <f>I48+J47</f>
        <v>64</v>
      </c>
      <c r="L48" s="60"/>
    </row>
    <row r="49" spans="2:12" ht="12.75">
      <c r="B49" s="21">
        <v>42932</v>
      </c>
      <c r="C49" s="22">
        <v>42933</v>
      </c>
      <c r="D49" s="23">
        <v>42934</v>
      </c>
      <c r="E49" s="22">
        <v>42935</v>
      </c>
      <c r="F49" s="23">
        <v>42936</v>
      </c>
      <c r="G49" s="39">
        <v>42937</v>
      </c>
      <c r="H49" s="24">
        <v>42938</v>
      </c>
      <c r="I49" s="62">
        <v>8</v>
      </c>
      <c r="J49" s="2">
        <f>I49+J48</f>
        <v>72</v>
      </c>
      <c r="L49" s="60"/>
    </row>
    <row r="50" spans="2:12" ht="12.75">
      <c r="B50" s="21">
        <v>42939</v>
      </c>
      <c r="C50" s="22">
        <v>42940</v>
      </c>
      <c r="D50" s="23">
        <v>42941</v>
      </c>
      <c r="E50" s="22">
        <v>42942</v>
      </c>
      <c r="F50" s="23">
        <v>42943</v>
      </c>
      <c r="G50" s="22">
        <v>42944</v>
      </c>
      <c r="H50" s="24">
        <v>42945</v>
      </c>
      <c r="I50" s="3">
        <v>6</v>
      </c>
      <c r="J50" s="2">
        <f>I50+J49</f>
        <v>78</v>
      </c>
      <c r="L50" s="60"/>
    </row>
    <row r="51" spans="2:12" ht="12.75">
      <c r="B51" s="21">
        <v>42946</v>
      </c>
      <c r="C51" s="22">
        <v>42947</v>
      </c>
      <c r="D51" s="23">
        <v>42948</v>
      </c>
      <c r="E51" s="22">
        <v>42949</v>
      </c>
      <c r="F51" s="23">
        <v>42950</v>
      </c>
      <c r="G51" s="22">
        <v>42951</v>
      </c>
      <c r="H51" s="24">
        <v>42952</v>
      </c>
      <c r="I51" s="3">
        <v>6</v>
      </c>
      <c r="J51" s="2">
        <f>I51+J50</f>
        <v>84</v>
      </c>
      <c r="L51" s="60"/>
    </row>
    <row r="52" spans="2:12" ht="12.75">
      <c r="B52" s="21">
        <v>42953</v>
      </c>
      <c r="C52" s="22">
        <v>42954</v>
      </c>
      <c r="D52" s="23">
        <v>42955</v>
      </c>
      <c r="E52" s="22">
        <v>42956</v>
      </c>
      <c r="F52" s="23">
        <v>42957</v>
      </c>
      <c r="G52" s="39">
        <v>42958</v>
      </c>
      <c r="H52" s="24">
        <v>42959</v>
      </c>
      <c r="I52" s="3">
        <v>6</v>
      </c>
      <c r="J52" s="2">
        <f>I52+J51</f>
        <v>90</v>
      </c>
      <c r="L52" s="60"/>
    </row>
    <row r="53" spans="2:12" ht="12.75">
      <c r="B53" s="21">
        <v>42960</v>
      </c>
      <c r="C53" s="22">
        <v>42961</v>
      </c>
      <c r="D53" s="23">
        <v>42962</v>
      </c>
      <c r="E53" s="22">
        <v>42963</v>
      </c>
      <c r="F53" s="23">
        <v>42964</v>
      </c>
      <c r="G53" s="22">
        <v>42965</v>
      </c>
      <c r="H53" s="24">
        <v>42966</v>
      </c>
      <c r="I53" s="3">
        <v>6</v>
      </c>
      <c r="J53" s="2">
        <f>I53+J52</f>
        <v>96</v>
      </c>
      <c r="L53" s="60"/>
    </row>
    <row r="54" spans="2:12" ht="12.75">
      <c r="B54" s="21">
        <v>42967</v>
      </c>
      <c r="C54" s="22">
        <v>42968</v>
      </c>
      <c r="D54" s="23">
        <v>42969</v>
      </c>
      <c r="E54" s="22">
        <v>42970</v>
      </c>
      <c r="F54" s="23">
        <v>42971</v>
      </c>
      <c r="G54" s="39">
        <v>42972</v>
      </c>
      <c r="H54" s="24">
        <v>42973</v>
      </c>
      <c r="I54" s="3">
        <v>6</v>
      </c>
      <c r="J54" s="2">
        <f>I54+J53</f>
        <v>102</v>
      </c>
      <c r="L54" s="60"/>
    </row>
    <row r="55" spans="2:12" ht="12.75">
      <c r="B55" s="21">
        <v>42974</v>
      </c>
      <c r="C55" s="23">
        <v>42975</v>
      </c>
      <c r="D55" s="23">
        <v>42976</v>
      </c>
      <c r="E55" s="23">
        <v>42977</v>
      </c>
      <c r="F55" s="23">
        <v>42978</v>
      </c>
      <c r="G55" s="39">
        <v>42979</v>
      </c>
      <c r="H55" s="24">
        <v>42980</v>
      </c>
      <c r="I55" s="3">
        <v>6</v>
      </c>
      <c r="J55" s="2">
        <f>I55+J54</f>
        <v>108</v>
      </c>
      <c r="L55" s="60"/>
    </row>
    <row r="56" spans="2:12" ht="12.75">
      <c r="B56" s="21">
        <v>42981</v>
      </c>
      <c r="C56" s="23">
        <v>42982</v>
      </c>
      <c r="D56" s="23">
        <v>42983</v>
      </c>
      <c r="E56" s="23">
        <v>42984</v>
      </c>
      <c r="F56" s="65">
        <v>42985</v>
      </c>
      <c r="G56" s="23">
        <v>42986</v>
      </c>
      <c r="H56" s="24">
        <v>42987</v>
      </c>
      <c r="I56" s="3">
        <f>SUM(I38:I55)</f>
        <v>108</v>
      </c>
      <c r="L56" s="60"/>
    </row>
    <row r="57" spans="2:12" ht="12.75">
      <c r="B57" s="21">
        <v>42988</v>
      </c>
      <c r="C57" s="23">
        <v>42989</v>
      </c>
      <c r="D57" s="23">
        <v>42990</v>
      </c>
      <c r="E57" s="23">
        <v>42991</v>
      </c>
      <c r="F57" s="23">
        <v>42992</v>
      </c>
      <c r="G57" s="23">
        <v>42993</v>
      </c>
      <c r="H57" s="24">
        <v>42994</v>
      </c>
      <c r="L57" s="60"/>
    </row>
    <row r="58" spans="2:12" ht="12.75">
      <c r="B58" s="21">
        <v>42995</v>
      </c>
      <c r="C58" s="23">
        <v>42996</v>
      </c>
      <c r="D58" s="23">
        <v>42997</v>
      </c>
      <c r="E58" s="23">
        <v>42998</v>
      </c>
      <c r="F58" s="23">
        <v>42999</v>
      </c>
      <c r="G58" s="23">
        <v>43000</v>
      </c>
      <c r="H58" s="24">
        <v>43001</v>
      </c>
      <c r="L58" s="60"/>
    </row>
    <row r="59" spans="2:12" ht="12.75">
      <c r="B59" s="21">
        <v>43002</v>
      </c>
      <c r="C59" s="23">
        <v>43003</v>
      </c>
      <c r="D59" s="23">
        <v>43004</v>
      </c>
      <c r="E59" s="23">
        <v>43005</v>
      </c>
      <c r="F59" s="23">
        <v>43006</v>
      </c>
      <c r="G59" s="23">
        <v>43007</v>
      </c>
      <c r="H59" s="24">
        <v>43008</v>
      </c>
      <c r="L59" s="60"/>
    </row>
    <row r="60" spans="2:12" ht="12.75">
      <c r="B60" s="21">
        <v>43009</v>
      </c>
      <c r="C60" s="23">
        <v>43010</v>
      </c>
      <c r="D60" s="23">
        <v>43011</v>
      </c>
      <c r="E60" s="23">
        <v>43012</v>
      </c>
      <c r="F60" s="23">
        <v>43013</v>
      </c>
      <c r="G60" s="23">
        <v>43014</v>
      </c>
      <c r="H60" s="24">
        <v>43015</v>
      </c>
      <c r="L60" s="60"/>
    </row>
    <row r="61" spans="2:12" ht="12.75">
      <c r="B61" s="21">
        <v>43016</v>
      </c>
      <c r="C61" s="23">
        <v>43017</v>
      </c>
      <c r="D61" s="23">
        <v>43018</v>
      </c>
      <c r="E61" s="23">
        <v>43019</v>
      </c>
      <c r="F61" s="23">
        <v>43020</v>
      </c>
      <c r="G61" s="23">
        <v>43021</v>
      </c>
      <c r="H61" s="24">
        <v>43022</v>
      </c>
      <c r="L61" s="60"/>
    </row>
    <row r="62" spans="2:12" ht="12.75">
      <c r="B62" s="21">
        <v>43023</v>
      </c>
      <c r="C62" s="23">
        <v>43024</v>
      </c>
      <c r="D62" s="23">
        <v>43025</v>
      </c>
      <c r="E62" s="23">
        <v>43026</v>
      </c>
      <c r="F62" s="23">
        <v>43027</v>
      </c>
      <c r="G62" s="23">
        <v>43028</v>
      </c>
      <c r="H62" s="24">
        <v>43029</v>
      </c>
      <c r="L62" s="60"/>
    </row>
    <row r="63" spans="2:12" ht="12.75">
      <c r="B63" s="21">
        <v>43030</v>
      </c>
      <c r="C63" s="23">
        <v>43031</v>
      </c>
      <c r="D63" s="23">
        <v>43032</v>
      </c>
      <c r="E63" s="23">
        <v>43033</v>
      </c>
      <c r="F63" s="23">
        <v>43034</v>
      </c>
      <c r="G63" s="23">
        <v>43035</v>
      </c>
      <c r="H63" s="24">
        <v>43036</v>
      </c>
      <c r="L63" s="60"/>
    </row>
    <row r="64" spans="2:12" ht="12.75">
      <c r="B64" s="21">
        <v>43037</v>
      </c>
      <c r="C64" s="23">
        <v>43038</v>
      </c>
      <c r="D64" s="23">
        <v>43039</v>
      </c>
      <c r="E64" s="23">
        <v>43040</v>
      </c>
      <c r="F64" s="23">
        <v>43041</v>
      </c>
      <c r="G64" s="23">
        <v>43042</v>
      </c>
      <c r="H64" s="24">
        <v>43043</v>
      </c>
      <c r="L64" s="60"/>
    </row>
    <row r="65" spans="2:12" ht="12.75">
      <c r="B65" s="21">
        <v>43044</v>
      </c>
      <c r="C65" s="23">
        <v>43045</v>
      </c>
      <c r="D65" s="23">
        <v>43046</v>
      </c>
      <c r="E65" s="23">
        <v>43047</v>
      </c>
      <c r="F65" s="23">
        <v>43048</v>
      </c>
      <c r="G65" s="23">
        <v>43049</v>
      </c>
      <c r="H65" s="24">
        <v>43050</v>
      </c>
      <c r="L65" s="60"/>
    </row>
    <row r="66" spans="2:12" ht="12.75">
      <c r="B66" s="21">
        <v>43051</v>
      </c>
      <c r="C66" s="23">
        <v>43052</v>
      </c>
      <c r="D66" s="23">
        <v>43053</v>
      </c>
      <c r="E66" s="23">
        <v>43054</v>
      </c>
      <c r="F66" s="23">
        <v>43055</v>
      </c>
      <c r="G66" s="23">
        <v>43056</v>
      </c>
      <c r="H66" s="24">
        <v>43057</v>
      </c>
      <c r="L66" s="60"/>
    </row>
    <row r="67" spans="2:12" ht="12.75">
      <c r="B67" s="21">
        <v>43058</v>
      </c>
      <c r="C67" s="23">
        <v>43059</v>
      </c>
      <c r="D67" s="23">
        <v>43060</v>
      </c>
      <c r="E67" s="23">
        <v>43061</v>
      </c>
      <c r="F67" s="23">
        <v>43062</v>
      </c>
      <c r="G67" s="23">
        <v>43063</v>
      </c>
      <c r="H67" s="24">
        <v>43064</v>
      </c>
      <c r="L67" s="60"/>
    </row>
    <row r="68" spans="2:12" ht="12.75">
      <c r="B68" s="21">
        <v>43065</v>
      </c>
      <c r="C68" s="23">
        <v>43066</v>
      </c>
      <c r="D68" s="23">
        <v>43067</v>
      </c>
      <c r="E68" s="23">
        <v>43068</v>
      </c>
      <c r="F68" s="23">
        <v>43069</v>
      </c>
      <c r="G68" s="23">
        <v>43070</v>
      </c>
      <c r="H68" s="24">
        <v>43071</v>
      </c>
      <c r="L68" s="60"/>
    </row>
    <row r="69" spans="2:12" ht="12.75">
      <c r="B69" s="21">
        <v>43072</v>
      </c>
      <c r="C69" s="23">
        <v>43073</v>
      </c>
      <c r="D69" s="23">
        <v>43074</v>
      </c>
      <c r="E69" s="23">
        <v>43075</v>
      </c>
      <c r="F69" s="23">
        <v>43076</v>
      </c>
      <c r="G69" s="23">
        <v>43077</v>
      </c>
      <c r="H69" s="24">
        <v>43078</v>
      </c>
      <c r="L69" s="60"/>
    </row>
    <row r="70" spans="2:12" ht="12.75">
      <c r="B70" s="21">
        <v>43079</v>
      </c>
      <c r="C70" s="23">
        <v>43080</v>
      </c>
      <c r="D70" s="23">
        <v>43081</v>
      </c>
      <c r="E70" s="23">
        <v>43082</v>
      </c>
      <c r="F70" s="23">
        <v>43083</v>
      </c>
      <c r="G70" s="23">
        <v>43084</v>
      </c>
      <c r="H70" s="24">
        <v>43085</v>
      </c>
      <c r="L70" s="60"/>
    </row>
    <row r="71" spans="2:12" ht="12.75">
      <c r="B71" s="21">
        <v>43086</v>
      </c>
      <c r="C71" s="23">
        <v>43087</v>
      </c>
      <c r="D71" s="23">
        <v>43088</v>
      </c>
      <c r="E71" s="23">
        <v>43089</v>
      </c>
      <c r="F71" s="23">
        <v>43090</v>
      </c>
      <c r="G71" s="23">
        <v>43091</v>
      </c>
      <c r="H71" s="66">
        <v>43092</v>
      </c>
      <c r="L71" s="60"/>
    </row>
    <row r="72" spans="2:12" ht="12.75">
      <c r="B72" s="21">
        <v>43093</v>
      </c>
      <c r="C72" s="23">
        <v>43094</v>
      </c>
      <c r="D72" s="23">
        <v>43095</v>
      </c>
      <c r="E72" s="23">
        <v>43096</v>
      </c>
      <c r="F72" s="23">
        <v>43097</v>
      </c>
      <c r="G72" s="23">
        <v>43098</v>
      </c>
      <c r="H72" s="24">
        <v>43099</v>
      </c>
      <c r="L72" s="60"/>
    </row>
    <row r="73" spans="2:12" ht="12.75">
      <c r="B73" s="21">
        <v>43100</v>
      </c>
      <c r="C73" s="23">
        <v>43101</v>
      </c>
      <c r="D73" s="23">
        <v>43102</v>
      </c>
      <c r="E73" s="23">
        <v>43103</v>
      </c>
      <c r="F73" s="23">
        <v>43104</v>
      </c>
      <c r="G73" s="23">
        <v>43105</v>
      </c>
      <c r="H73" s="24">
        <v>43106</v>
      </c>
      <c r="L73" s="60"/>
    </row>
    <row r="74" spans="2:12" ht="12.75">
      <c r="B74" s="21">
        <v>43107</v>
      </c>
      <c r="C74" s="23">
        <v>43108</v>
      </c>
      <c r="D74" s="23">
        <v>43109</v>
      </c>
      <c r="E74" s="23">
        <v>43110</v>
      </c>
      <c r="F74" s="23">
        <v>43111</v>
      </c>
      <c r="G74" s="23">
        <v>43112</v>
      </c>
      <c r="H74" s="24">
        <v>43113</v>
      </c>
      <c r="L74" s="60"/>
    </row>
    <row r="75" spans="2:12" ht="12.75">
      <c r="B75" s="21">
        <v>43114</v>
      </c>
      <c r="C75" s="23">
        <v>43115</v>
      </c>
      <c r="D75" s="23">
        <v>43116</v>
      </c>
      <c r="E75" s="23">
        <v>43117</v>
      </c>
      <c r="F75" s="23">
        <v>43118</v>
      </c>
      <c r="G75" s="23">
        <v>43119</v>
      </c>
      <c r="H75" s="24">
        <v>43120</v>
      </c>
      <c r="L75" s="60"/>
    </row>
    <row r="76" spans="2:12" ht="12.75">
      <c r="B76" s="21">
        <v>43121</v>
      </c>
      <c r="C76" s="23">
        <v>43122</v>
      </c>
      <c r="D76" s="23">
        <v>43123</v>
      </c>
      <c r="E76" s="23">
        <v>43124</v>
      </c>
      <c r="F76" s="23">
        <v>43125</v>
      </c>
      <c r="G76" s="23">
        <v>43126</v>
      </c>
      <c r="H76" s="24">
        <v>43127</v>
      </c>
      <c r="L76" s="60"/>
    </row>
    <row r="77" spans="2:12" ht="12.75">
      <c r="B77" s="21">
        <v>43128</v>
      </c>
      <c r="C77" s="23">
        <v>43129</v>
      </c>
      <c r="D77" s="23">
        <v>43130</v>
      </c>
      <c r="E77" s="23">
        <v>43131</v>
      </c>
      <c r="F77" s="23">
        <v>43132</v>
      </c>
      <c r="G77" s="23">
        <v>43133</v>
      </c>
      <c r="H77" s="24">
        <v>43134</v>
      </c>
      <c r="L77" s="60"/>
    </row>
    <row r="78" spans="2:12" ht="12.75">
      <c r="B78" s="21">
        <v>43135</v>
      </c>
      <c r="C78" s="23">
        <v>43136</v>
      </c>
      <c r="D78" s="23">
        <v>43137</v>
      </c>
      <c r="E78" s="23">
        <v>43138</v>
      </c>
      <c r="F78" s="23">
        <v>43139</v>
      </c>
      <c r="G78" s="23">
        <v>43140</v>
      </c>
      <c r="H78" s="24">
        <v>43141</v>
      </c>
      <c r="L78" s="60"/>
    </row>
    <row r="79" spans="2:12" ht="12.75">
      <c r="B79" s="21">
        <v>43142</v>
      </c>
      <c r="C79" s="23">
        <v>43143</v>
      </c>
      <c r="D79" s="23">
        <v>43144</v>
      </c>
      <c r="E79" s="23">
        <v>43145</v>
      </c>
      <c r="F79" s="23">
        <v>43146</v>
      </c>
      <c r="G79" s="23">
        <v>43147</v>
      </c>
      <c r="H79" s="24">
        <v>43148</v>
      </c>
      <c r="L79" s="60"/>
    </row>
    <row r="80" spans="2:12" ht="12.75">
      <c r="B80" s="21">
        <v>43149</v>
      </c>
      <c r="C80" s="23">
        <v>43150</v>
      </c>
      <c r="D80" s="23">
        <v>43151</v>
      </c>
      <c r="E80" s="23">
        <v>43152</v>
      </c>
      <c r="F80" s="23">
        <v>43153</v>
      </c>
      <c r="G80" s="23">
        <v>43154</v>
      </c>
      <c r="H80" s="24">
        <v>43155</v>
      </c>
      <c r="L80" s="60"/>
    </row>
    <row r="81" spans="2:12" ht="12.75">
      <c r="B81" s="21">
        <v>43156</v>
      </c>
      <c r="C81" s="23">
        <v>43157</v>
      </c>
      <c r="D81" s="23">
        <v>43158</v>
      </c>
      <c r="E81" s="23">
        <v>43159</v>
      </c>
      <c r="F81" s="23">
        <v>43160</v>
      </c>
      <c r="G81" s="23">
        <v>43161</v>
      </c>
      <c r="H81" s="24">
        <v>43162</v>
      </c>
      <c r="L81" s="60"/>
    </row>
    <row r="82" spans="2:12" ht="12.75">
      <c r="B82" s="21">
        <v>43163</v>
      </c>
      <c r="C82" s="23">
        <v>43164</v>
      </c>
      <c r="D82" s="23">
        <v>43165</v>
      </c>
      <c r="E82" s="23">
        <v>43166</v>
      </c>
      <c r="F82" s="23">
        <v>43167</v>
      </c>
      <c r="G82" s="23">
        <v>43168</v>
      </c>
      <c r="H82" s="24">
        <v>43169</v>
      </c>
      <c r="L82" s="60"/>
    </row>
    <row r="83" spans="2:12" ht="12.75">
      <c r="B83" s="21">
        <v>43170</v>
      </c>
      <c r="C83" s="23">
        <v>43171</v>
      </c>
      <c r="D83" s="23">
        <v>43172</v>
      </c>
      <c r="E83" s="23">
        <v>43173</v>
      </c>
      <c r="F83" s="23">
        <v>43174</v>
      </c>
      <c r="G83" s="23">
        <v>43175</v>
      </c>
      <c r="H83" s="24">
        <v>43176</v>
      </c>
      <c r="L83" s="60"/>
    </row>
    <row r="84" spans="2:12" ht="12.75">
      <c r="B84" s="21">
        <v>43177</v>
      </c>
      <c r="C84" s="23">
        <v>43178</v>
      </c>
      <c r="D84" s="23">
        <v>43179</v>
      </c>
      <c r="E84" s="23">
        <v>43180</v>
      </c>
      <c r="F84" s="23">
        <v>43181</v>
      </c>
      <c r="G84" s="23">
        <v>43182</v>
      </c>
      <c r="H84" s="24">
        <v>43183</v>
      </c>
      <c r="L84" s="60"/>
    </row>
    <row r="85" spans="2:8" ht="12.75">
      <c r="B85" s="21">
        <v>43184</v>
      </c>
      <c r="C85" s="23">
        <v>43185</v>
      </c>
      <c r="D85" s="23">
        <v>43186</v>
      </c>
      <c r="E85" s="23">
        <v>43187</v>
      </c>
      <c r="F85" s="23">
        <v>43188</v>
      </c>
      <c r="G85" s="23">
        <v>43189</v>
      </c>
      <c r="H85" s="24">
        <v>43190</v>
      </c>
    </row>
    <row r="86" spans="2:8" ht="12.75">
      <c r="B86" s="21">
        <v>43191</v>
      </c>
      <c r="C86" s="23">
        <v>43192</v>
      </c>
      <c r="D86" s="23">
        <v>43193</v>
      </c>
      <c r="E86" s="23">
        <v>43194</v>
      </c>
      <c r="F86" s="23">
        <v>43195</v>
      </c>
      <c r="G86" s="23">
        <v>43196</v>
      </c>
      <c r="H86" s="24">
        <v>43197</v>
      </c>
    </row>
    <row r="87" spans="2:8" ht="12.75">
      <c r="B87" s="21">
        <v>43198</v>
      </c>
      <c r="C87" s="23">
        <v>43199</v>
      </c>
      <c r="D87" s="23">
        <v>43200</v>
      </c>
      <c r="E87" s="23">
        <v>43201</v>
      </c>
      <c r="F87" s="23">
        <v>43202</v>
      </c>
      <c r="G87" s="23">
        <v>43203</v>
      </c>
      <c r="H87" s="24">
        <v>43204</v>
      </c>
    </row>
    <row r="88" spans="2:8" ht="12.75">
      <c r="B88" s="21">
        <v>43205</v>
      </c>
      <c r="C88" s="23">
        <v>43206</v>
      </c>
      <c r="D88" s="23">
        <v>43207</v>
      </c>
      <c r="E88" s="23">
        <v>43208</v>
      </c>
      <c r="F88" s="23">
        <v>43209</v>
      </c>
      <c r="G88" s="23">
        <v>43210</v>
      </c>
      <c r="H88" s="24">
        <v>43211</v>
      </c>
    </row>
    <row r="89" spans="2:8" ht="12.75">
      <c r="B89" s="21">
        <v>43212</v>
      </c>
      <c r="C89" s="23">
        <v>43213</v>
      </c>
      <c r="D89" s="23">
        <v>43214</v>
      </c>
      <c r="E89" s="23">
        <v>43215</v>
      </c>
      <c r="F89" s="23">
        <v>43216</v>
      </c>
      <c r="G89" s="23">
        <v>43217</v>
      </c>
      <c r="H89" s="24">
        <v>43218</v>
      </c>
    </row>
    <row r="90" spans="2:8" ht="12.75">
      <c r="B90" s="21">
        <v>43219</v>
      </c>
      <c r="C90" s="23">
        <v>43220</v>
      </c>
      <c r="D90" s="23">
        <v>43221</v>
      </c>
      <c r="E90" s="23">
        <v>43222</v>
      </c>
      <c r="F90" s="23">
        <v>43223</v>
      </c>
      <c r="G90" s="23">
        <v>43224</v>
      </c>
      <c r="H90" s="24">
        <v>43225</v>
      </c>
    </row>
    <row r="91" spans="2:8" ht="12.75">
      <c r="B91" s="21">
        <v>43226</v>
      </c>
      <c r="C91" s="23">
        <v>43227</v>
      </c>
      <c r="D91" s="23">
        <v>43228</v>
      </c>
      <c r="E91" s="23">
        <v>43229</v>
      </c>
      <c r="F91" s="23">
        <v>43230</v>
      </c>
      <c r="G91" s="23">
        <v>43231</v>
      </c>
      <c r="H91" s="24">
        <v>43232</v>
      </c>
    </row>
    <row r="92" spans="2:8" ht="12.75">
      <c r="B92" s="21">
        <v>43233</v>
      </c>
      <c r="C92" s="23">
        <v>43234</v>
      </c>
      <c r="D92" s="23">
        <v>43235</v>
      </c>
      <c r="E92" s="23">
        <v>43236</v>
      </c>
      <c r="F92" s="23">
        <v>43237</v>
      </c>
      <c r="G92" s="23">
        <v>43238</v>
      </c>
      <c r="H92" s="24">
        <v>43239</v>
      </c>
    </row>
    <row r="93" spans="2:8" ht="12.75">
      <c r="B93" s="21">
        <v>43240</v>
      </c>
      <c r="C93" s="23">
        <v>43241</v>
      </c>
      <c r="D93" s="23">
        <v>43242</v>
      </c>
      <c r="E93" s="23">
        <v>43243</v>
      </c>
      <c r="F93" s="23">
        <v>43244</v>
      </c>
      <c r="G93" s="23">
        <v>43245</v>
      </c>
      <c r="H93" s="24">
        <v>43246</v>
      </c>
    </row>
    <row r="94" spans="2:8" ht="12.75">
      <c r="B94" s="21">
        <v>43247</v>
      </c>
      <c r="C94" s="23">
        <v>43248</v>
      </c>
      <c r="D94" s="23">
        <v>43249</v>
      </c>
      <c r="E94" s="23">
        <v>43250</v>
      </c>
      <c r="F94" s="23">
        <v>43251</v>
      </c>
      <c r="G94" s="23">
        <v>43252</v>
      </c>
      <c r="H94" s="24">
        <v>43253</v>
      </c>
    </row>
    <row r="95" spans="2:8" ht="12.75">
      <c r="B95" s="21">
        <v>43254</v>
      </c>
      <c r="C95" s="23">
        <v>43255</v>
      </c>
      <c r="D95" s="23">
        <v>43256</v>
      </c>
      <c r="E95" s="23">
        <v>43257</v>
      </c>
      <c r="F95" s="23">
        <v>43258</v>
      </c>
      <c r="G95" s="23">
        <v>43259</v>
      </c>
      <c r="H95" s="24">
        <v>43260</v>
      </c>
    </row>
    <row r="96" spans="2:8" ht="12.75">
      <c r="B96" s="21">
        <v>43261</v>
      </c>
      <c r="C96" s="23">
        <v>43262</v>
      </c>
      <c r="D96" s="23">
        <v>43263</v>
      </c>
      <c r="E96" s="23">
        <v>43264</v>
      </c>
      <c r="F96" s="23">
        <v>43265</v>
      </c>
      <c r="G96" s="23">
        <v>43266</v>
      </c>
      <c r="H96" s="24">
        <v>43267</v>
      </c>
    </row>
    <row r="97" spans="2:8" ht="12.75">
      <c r="B97" s="21">
        <v>43268</v>
      </c>
      <c r="C97" s="23">
        <v>43269</v>
      </c>
      <c r="D97" s="23">
        <v>43270</v>
      </c>
      <c r="E97" s="23">
        <v>43271</v>
      </c>
      <c r="F97" s="23">
        <v>43272</v>
      </c>
      <c r="G97" s="23">
        <v>43273</v>
      </c>
      <c r="H97" s="24">
        <v>43274</v>
      </c>
    </row>
    <row r="98" spans="2:8" ht="12.75">
      <c r="B98" s="21">
        <v>43275</v>
      </c>
      <c r="C98" s="23">
        <v>43276</v>
      </c>
      <c r="D98" s="23">
        <v>43277</v>
      </c>
      <c r="E98" s="23">
        <v>43278</v>
      </c>
      <c r="F98" s="23">
        <v>43279</v>
      </c>
      <c r="G98" s="23">
        <v>43280</v>
      </c>
      <c r="H98" s="24">
        <v>43281</v>
      </c>
    </row>
    <row r="99" spans="2:8" ht="12.75">
      <c r="B99" s="21">
        <v>43282</v>
      </c>
      <c r="C99" s="23">
        <v>43283</v>
      </c>
      <c r="D99" s="23">
        <v>43284</v>
      </c>
      <c r="E99" s="23">
        <v>43285</v>
      </c>
      <c r="F99" s="23">
        <v>43286</v>
      </c>
      <c r="G99" s="23">
        <v>43287</v>
      </c>
      <c r="H99" s="24">
        <v>43288</v>
      </c>
    </row>
    <row r="100" spans="2:8" ht="12.75">
      <c r="B100" s="21">
        <v>43289</v>
      </c>
      <c r="C100" s="23">
        <v>43290</v>
      </c>
      <c r="D100" s="23">
        <v>43291</v>
      </c>
      <c r="E100" s="23">
        <v>43292</v>
      </c>
      <c r="F100" s="23">
        <v>43293</v>
      </c>
      <c r="G100" s="23">
        <v>43294</v>
      </c>
      <c r="H100" s="24">
        <v>43295</v>
      </c>
    </row>
    <row r="101" spans="2:8" ht="12.75">
      <c r="B101" s="21">
        <v>43296</v>
      </c>
      <c r="C101" s="23">
        <v>43297</v>
      </c>
      <c r="D101" s="23">
        <v>43298</v>
      </c>
      <c r="E101" s="23">
        <v>43299</v>
      </c>
      <c r="F101" s="23">
        <v>43300</v>
      </c>
      <c r="G101" s="23">
        <v>43301</v>
      </c>
      <c r="H101" s="24">
        <v>43302</v>
      </c>
    </row>
    <row r="102" spans="2:8" ht="12.75">
      <c r="B102" s="21">
        <v>43303</v>
      </c>
      <c r="C102" s="23">
        <v>43304</v>
      </c>
      <c r="D102" s="23">
        <v>43305</v>
      </c>
      <c r="E102" s="23">
        <v>43306</v>
      </c>
      <c r="F102" s="23">
        <v>43307</v>
      </c>
      <c r="G102" s="23">
        <v>43308</v>
      </c>
      <c r="H102" s="24">
        <v>43309</v>
      </c>
    </row>
    <row r="103" spans="2:8" ht="12.75">
      <c r="B103" s="21">
        <v>43310</v>
      </c>
      <c r="C103" s="23">
        <v>43311</v>
      </c>
      <c r="D103" s="23">
        <v>43312</v>
      </c>
      <c r="E103" s="23">
        <v>43313</v>
      </c>
      <c r="F103" s="23">
        <v>43314</v>
      </c>
      <c r="G103" s="23">
        <v>43315</v>
      </c>
      <c r="H103" s="24">
        <v>43316</v>
      </c>
    </row>
    <row r="104" spans="2:8" ht="12.75">
      <c r="B104" s="21">
        <v>43317</v>
      </c>
      <c r="C104" s="23">
        <v>43318</v>
      </c>
      <c r="D104" s="23">
        <v>43319</v>
      </c>
      <c r="E104" s="23">
        <v>43320</v>
      </c>
      <c r="F104" s="23">
        <v>43321</v>
      </c>
      <c r="G104" s="23">
        <v>43322</v>
      </c>
      <c r="H104" s="24">
        <v>43323</v>
      </c>
    </row>
    <row r="105" spans="2:8" ht="12.75">
      <c r="B105" s="21">
        <v>43324</v>
      </c>
      <c r="C105" s="23">
        <v>43325</v>
      </c>
      <c r="D105" s="23">
        <v>43326</v>
      </c>
      <c r="E105" s="23">
        <v>43327</v>
      </c>
      <c r="F105" s="23">
        <v>43328</v>
      </c>
      <c r="G105" s="23">
        <v>43329</v>
      </c>
      <c r="H105" s="24">
        <v>43330</v>
      </c>
    </row>
    <row r="106" spans="2:8" ht="12.75">
      <c r="B106" s="21">
        <v>43331</v>
      </c>
      <c r="C106" s="23">
        <v>43332</v>
      </c>
      <c r="D106" s="23">
        <v>43333</v>
      </c>
      <c r="E106" s="23">
        <v>43334</v>
      </c>
      <c r="F106" s="23">
        <v>43335</v>
      </c>
      <c r="G106" s="23">
        <v>43336</v>
      </c>
      <c r="H106" s="24">
        <v>43337</v>
      </c>
    </row>
    <row r="107" spans="2:8" ht="12.75">
      <c r="B107" s="21">
        <v>43338</v>
      </c>
      <c r="C107" s="23">
        <v>43339</v>
      </c>
      <c r="D107" s="23">
        <v>43340</v>
      </c>
      <c r="E107" s="23">
        <v>43341</v>
      </c>
      <c r="F107" s="23">
        <v>43342</v>
      </c>
      <c r="G107" s="23">
        <v>43343</v>
      </c>
      <c r="H107" s="24">
        <v>43344</v>
      </c>
    </row>
    <row r="108" spans="2:8" ht="12.75">
      <c r="B108" s="21">
        <v>43345</v>
      </c>
      <c r="C108" s="23">
        <v>43346</v>
      </c>
      <c r="D108" s="23">
        <v>43347</v>
      </c>
      <c r="E108" s="23">
        <v>43348</v>
      </c>
      <c r="F108" s="23">
        <v>43349</v>
      </c>
      <c r="G108" s="23">
        <v>43350</v>
      </c>
      <c r="H108" s="24">
        <v>43351</v>
      </c>
    </row>
    <row r="109" spans="2:8" ht="12.75">
      <c r="B109" s="21">
        <v>43352</v>
      </c>
      <c r="C109" s="23">
        <v>43353</v>
      </c>
      <c r="D109" s="23">
        <v>43354</v>
      </c>
      <c r="E109" s="23">
        <v>43355</v>
      </c>
      <c r="F109" s="23">
        <v>43356</v>
      </c>
      <c r="G109" s="23">
        <v>43357</v>
      </c>
      <c r="H109" s="24">
        <v>43358</v>
      </c>
    </row>
    <row r="110" spans="2:8" ht="12.75">
      <c r="B110" s="21">
        <v>43359</v>
      </c>
      <c r="C110" s="23">
        <v>43360</v>
      </c>
      <c r="D110" s="23">
        <v>43361</v>
      </c>
      <c r="E110" s="23">
        <v>43362</v>
      </c>
      <c r="F110" s="23">
        <v>43363</v>
      </c>
      <c r="G110" s="23">
        <v>43364</v>
      </c>
      <c r="H110" s="24">
        <v>43365</v>
      </c>
    </row>
    <row r="111" spans="2:8" ht="12.75">
      <c r="B111" s="21">
        <v>43366</v>
      </c>
      <c r="C111" s="23">
        <v>43367</v>
      </c>
      <c r="D111" s="23">
        <v>43368</v>
      </c>
      <c r="E111" s="23">
        <v>43369</v>
      </c>
      <c r="F111" s="23">
        <v>43370</v>
      </c>
      <c r="G111" s="23">
        <v>43371</v>
      </c>
      <c r="H111" s="24">
        <v>43372</v>
      </c>
    </row>
    <row r="112" spans="2:8" ht="12.75">
      <c r="B112" s="21">
        <v>43373</v>
      </c>
      <c r="C112" s="23">
        <v>43374</v>
      </c>
      <c r="D112" s="23">
        <v>43375</v>
      </c>
      <c r="E112" s="23">
        <v>43376</v>
      </c>
      <c r="F112" s="23">
        <v>43377</v>
      </c>
      <c r="G112" s="23">
        <v>43378</v>
      </c>
      <c r="H112" s="24">
        <v>43379</v>
      </c>
    </row>
    <row r="113" spans="2:8" ht="12.75">
      <c r="B113" s="21">
        <v>43380</v>
      </c>
      <c r="C113" s="23">
        <v>43381</v>
      </c>
      <c r="D113" s="23">
        <v>43382</v>
      </c>
      <c r="E113" s="23">
        <v>43383</v>
      </c>
      <c r="F113" s="23">
        <v>43384</v>
      </c>
      <c r="G113" s="23">
        <v>43385</v>
      </c>
      <c r="H113" s="24">
        <v>43386</v>
      </c>
    </row>
    <row r="114" spans="2:8" ht="12.75">
      <c r="B114" s="21">
        <v>43387</v>
      </c>
      <c r="C114" s="23">
        <v>43388</v>
      </c>
      <c r="D114" s="23">
        <v>43389</v>
      </c>
      <c r="E114" s="23">
        <v>43390</v>
      </c>
      <c r="F114" s="23">
        <v>43391</v>
      </c>
      <c r="G114" s="23">
        <v>43392</v>
      </c>
      <c r="H114" s="24">
        <v>43393</v>
      </c>
    </row>
    <row r="115" spans="2:8" ht="12.75">
      <c r="B115" s="21">
        <v>43394</v>
      </c>
      <c r="C115" s="23">
        <v>43395</v>
      </c>
      <c r="D115" s="23">
        <v>43396</v>
      </c>
      <c r="E115" s="23">
        <v>43397</v>
      </c>
      <c r="F115" s="23">
        <v>43398</v>
      </c>
      <c r="G115" s="23">
        <v>43399</v>
      </c>
      <c r="H115" s="24">
        <v>43400</v>
      </c>
    </row>
    <row r="116" spans="2:8" ht="12.75">
      <c r="B116" s="21">
        <v>43401</v>
      </c>
      <c r="C116" s="23">
        <v>43402</v>
      </c>
      <c r="D116" s="23">
        <v>43403</v>
      </c>
      <c r="E116" s="23">
        <v>43404</v>
      </c>
      <c r="F116" s="23">
        <v>43405</v>
      </c>
      <c r="G116" s="23">
        <v>43406</v>
      </c>
      <c r="H116" s="24">
        <v>43407</v>
      </c>
    </row>
    <row r="117" spans="2:8" ht="12.75">
      <c r="B117" s="21">
        <v>43408</v>
      </c>
      <c r="C117" s="23">
        <v>43409</v>
      </c>
      <c r="D117" s="23">
        <v>43410</v>
      </c>
      <c r="E117" s="23">
        <v>43411</v>
      </c>
      <c r="F117" s="23">
        <v>43412</v>
      </c>
      <c r="G117" s="23">
        <v>43413</v>
      </c>
      <c r="H117" s="24">
        <v>43414</v>
      </c>
    </row>
    <row r="118" spans="2:8" ht="12.75">
      <c r="B118" s="21">
        <v>43415</v>
      </c>
      <c r="C118" s="23">
        <v>43416</v>
      </c>
      <c r="D118" s="23">
        <v>43417</v>
      </c>
      <c r="E118" s="23">
        <v>43418</v>
      </c>
      <c r="F118" s="23">
        <v>43419</v>
      </c>
      <c r="G118" s="23">
        <v>43420</v>
      </c>
      <c r="H118" s="24">
        <v>43421</v>
      </c>
    </row>
    <row r="119" spans="2:8" ht="12.75">
      <c r="B119" s="21">
        <v>43422</v>
      </c>
      <c r="C119" s="23">
        <v>43423</v>
      </c>
      <c r="D119" s="23">
        <v>43424</v>
      </c>
      <c r="E119" s="23">
        <v>43425</v>
      </c>
      <c r="F119" s="23">
        <v>43426</v>
      </c>
      <c r="G119" s="23">
        <v>43427</v>
      </c>
      <c r="H119" s="24">
        <v>43428</v>
      </c>
    </row>
    <row r="120" spans="2:8" ht="12.75">
      <c r="B120" s="21">
        <v>43429</v>
      </c>
      <c r="C120" s="23">
        <v>43430</v>
      </c>
      <c r="D120" s="23">
        <v>43431</v>
      </c>
      <c r="E120" s="23">
        <v>43432</v>
      </c>
      <c r="F120" s="23">
        <v>43433</v>
      </c>
      <c r="G120" s="23">
        <v>43434</v>
      </c>
      <c r="H120" s="24">
        <v>43435</v>
      </c>
    </row>
    <row r="121" spans="2:8" ht="12.75">
      <c r="B121" s="21">
        <v>43436</v>
      </c>
      <c r="C121" s="23">
        <v>43437</v>
      </c>
      <c r="D121" s="23">
        <v>43438</v>
      </c>
      <c r="E121" s="23">
        <v>43439</v>
      </c>
      <c r="F121" s="23">
        <v>43440</v>
      </c>
      <c r="G121" s="23">
        <v>43441</v>
      </c>
      <c r="H121" s="24">
        <v>43442</v>
      </c>
    </row>
    <row r="122" spans="2:8" ht="12.75">
      <c r="B122" s="21">
        <v>43443</v>
      </c>
      <c r="C122" s="23">
        <v>43444</v>
      </c>
      <c r="D122" s="23">
        <v>43445</v>
      </c>
      <c r="E122" s="23">
        <v>43446</v>
      </c>
      <c r="F122" s="23">
        <v>43447</v>
      </c>
      <c r="G122" s="23">
        <v>43448</v>
      </c>
      <c r="H122" s="24">
        <v>43449</v>
      </c>
    </row>
    <row r="123" spans="2:8" ht="12.75">
      <c r="B123" s="21">
        <v>43450</v>
      </c>
      <c r="C123" s="23">
        <v>43451</v>
      </c>
      <c r="D123" s="23">
        <v>43452</v>
      </c>
      <c r="E123" s="23">
        <v>43453</v>
      </c>
      <c r="F123" s="23">
        <v>43454</v>
      </c>
      <c r="G123" s="23">
        <v>43455</v>
      </c>
      <c r="H123" s="24">
        <v>43456</v>
      </c>
    </row>
    <row r="124" spans="2:8" ht="12.75">
      <c r="B124" s="21">
        <v>43457</v>
      </c>
      <c r="C124" s="23">
        <v>43458</v>
      </c>
      <c r="D124" s="23">
        <v>43459</v>
      </c>
      <c r="E124" s="23">
        <v>43460</v>
      </c>
      <c r="F124" s="23">
        <v>43461</v>
      </c>
      <c r="G124" s="23">
        <v>43462</v>
      </c>
      <c r="H124" s="24">
        <v>43463</v>
      </c>
    </row>
    <row r="125" spans="2:8" ht="12.75">
      <c r="B125" s="67">
        <v>43464</v>
      </c>
      <c r="C125" s="68">
        <v>43465</v>
      </c>
      <c r="D125" s="68">
        <v>43466</v>
      </c>
      <c r="E125" s="68">
        <v>43467</v>
      </c>
      <c r="F125" s="68">
        <v>43468</v>
      </c>
      <c r="G125" s="68">
        <v>43469</v>
      </c>
      <c r="H125" s="69">
        <v>43470</v>
      </c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</sheetData>
  <sheetProtection selectLockedCells="1" selectUnlockedCells="1"/>
  <mergeCells count="20">
    <mergeCell ref="B2:H3"/>
    <mergeCell ref="L4:N4"/>
    <mergeCell ref="N6:O6"/>
    <mergeCell ref="P6:Q6"/>
    <mergeCell ref="R6:S6"/>
    <mergeCell ref="N7:O7"/>
    <mergeCell ref="P7:Q7"/>
    <mergeCell ref="R7:S7"/>
    <mergeCell ref="N8:O8"/>
    <mergeCell ref="P8:Q8"/>
    <mergeCell ref="R8:S8"/>
    <mergeCell ref="J10:T10"/>
    <mergeCell ref="J11:T11"/>
    <mergeCell ref="J12:T12"/>
    <mergeCell ref="J13:T13"/>
    <mergeCell ref="J14:T14"/>
    <mergeCell ref="J17:T17"/>
    <mergeCell ref="J19:T20"/>
    <mergeCell ref="J21:T22"/>
    <mergeCell ref="J23:T24"/>
  </mergeCells>
  <conditionalFormatting sqref="A4:A31">
    <cfRule type="cellIs" priority="1" dxfId="0" operator="equal" stopIfTrue="1">
      <formula>$K$5</formula>
    </cfRule>
  </conditionalFormatting>
  <conditionalFormatting sqref="B1:I65536 J1:O1 J3:O3 J6:J9 J15:T16 J25:K65536 K9:S9 L25:L30 L85:L65536 M25:T65536 P1:S5 T1:T9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9"/>
  <sheetViews>
    <sheetView zoomScale="75" zoomScaleNormal="75" workbookViewId="0" topLeftCell="A2">
      <pane ySplit="2355" topLeftCell="A1" activePane="bottomLeft" state="split"/>
      <selection pane="topLeft" activeCell="A2" sqref="A2"/>
      <selection pane="bottomLeft" activeCell="CX41" sqref="CX41"/>
    </sheetView>
  </sheetViews>
  <sheetFormatPr defaultColWidth="12.57421875" defaultRowHeight="15"/>
  <cols>
    <col min="1" max="1" width="1.421875" style="0" customWidth="1"/>
    <col min="2" max="2" width="3.421875" style="0" customWidth="1"/>
    <col min="3" max="3" width="9.28125" style="0" customWidth="1"/>
    <col min="4" max="4" width="39.140625" style="0" customWidth="1"/>
    <col min="5" max="5" width="5.57421875" style="0" customWidth="1"/>
    <col min="6" max="6" width="0" style="0" hidden="1" customWidth="1"/>
    <col min="7" max="7" width="5.00390625" style="0" customWidth="1"/>
    <col min="8" max="8" width="4.421875" style="0" customWidth="1"/>
    <col min="9" max="9" width="5.00390625" style="0" customWidth="1"/>
    <col min="10" max="10" width="0" style="0" hidden="1" customWidth="1"/>
    <col min="11" max="11" width="5.00390625" style="0" customWidth="1"/>
    <col min="12" max="12" width="0" style="0" hidden="1" customWidth="1"/>
    <col min="13" max="13" width="4.00390625" style="0" customWidth="1"/>
    <col min="14" max="14" width="0" style="0" hidden="1" customWidth="1"/>
    <col min="15" max="15" width="5.00390625" style="0" customWidth="1"/>
    <col min="16" max="16" width="0" style="0" hidden="1" customWidth="1"/>
    <col min="17" max="17" width="5.57421875" style="0" customWidth="1"/>
    <col min="18" max="18" width="0" style="0" hidden="1" customWidth="1"/>
    <col min="19" max="19" width="5.00390625" style="0" customWidth="1"/>
    <col min="20" max="21" width="4.00390625" style="0" customWidth="1"/>
    <col min="22" max="26" width="0" style="0" hidden="1" customWidth="1"/>
    <col min="27" max="27" width="4.00390625" style="0" customWidth="1"/>
    <col min="28" max="29" width="0" style="0" hidden="1" customWidth="1"/>
    <col min="30" max="33" width="4.00390625" style="0" customWidth="1"/>
    <col min="34" max="34" width="0" style="0" hidden="1" customWidth="1"/>
    <col min="35" max="35" width="4.00390625" style="0" customWidth="1"/>
    <col min="36" max="36" width="5.140625" style="0" customWidth="1"/>
    <col min="37" max="37" width="5.140625" style="70" customWidth="1"/>
    <col min="38" max="38" width="4.140625" style="0" customWidth="1"/>
    <col min="40" max="41" width="0" style="0" hidden="1" customWidth="1"/>
    <col min="42" max="42" width="8.421875" style="0" customWidth="1"/>
    <col min="43" max="43" width="4.00390625" style="0" customWidth="1"/>
    <col min="44" max="44" width="6.57421875" style="0" customWidth="1"/>
    <col min="45" max="45" width="6.57421875" style="71" customWidth="1"/>
    <col min="46" max="61" width="4.00390625" style="0" customWidth="1"/>
    <col min="62" max="62" width="4.140625" style="72" customWidth="1"/>
    <col min="63" max="87" width="4.140625" style="0" customWidth="1"/>
    <col min="88" max="100" width="4.00390625" style="0" customWidth="1"/>
    <col min="101" max="16384" width="11.57421875" style="0" customWidth="1"/>
  </cols>
  <sheetData>
    <row r="1" spans="1:101" s="80" customFormat="1" ht="48" customHeight="1">
      <c r="A1" s="73"/>
      <c r="B1" s="74" t="s">
        <v>44</v>
      </c>
      <c r="C1" s="74"/>
      <c r="D1" s="74"/>
      <c r="E1" s="74"/>
      <c r="F1" s="74"/>
      <c r="G1" s="74"/>
      <c r="H1" s="75">
        <v>1</v>
      </c>
      <c r="I1" s="75">
        <v>0.5</v>
      </c>
      <c r="J1" s="75"/>
      <c r="K1" s="75">
        <v>2.5</v>
      </c>
      <c r="L1" s="75"/>
      <c r="M1" s="75">
        <v>10</v>
      </c>
      <c r="N1" s="75"/>
      <c r="O1" s="75">
        <v>3</v>
      </c>
      <c r="P1" s="76"/>
      <c r="Q1" s="75">
        <v>10</v>
      </c>
      <c r="R1" s="75"/>
      <c r="S1" s="75">
        <v>3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>
        <v>10</v>
      </c>
      <c r="AJ1" s="75"/>
      <c r="AK1" s="75">
        <f>Calendário!I56</f>
        <v>108</v>
      </c>
      <c r="AL1" s="75" t="s">
        <v>45</v>
      </c>
      <c r="AM1" s="75"/>
      <c r="AN1" s="75"/>
      <c r="AO1" s="75"/>
      <c r="AP1" s="75"/>
      <c r="AQ1" s="75"/>
      <c r="AR1" s="75"/>
      <c r="AS1" s="77"/>
      <c r="AT1" s="75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</row>
    <row r="2" spans="1:101" s="82" customFormat="1" ht="50.25" customHeight="1">
      <c r="A2"/>
      <c r="B2" s="74" t="s">
        <v>46</v>
      </c>
      <c r="C2" s="74" t="s">
        <v>47</v>
      </c>
      <c r="D2" s="74" t="s">
        <v>48</v>
      </c>
      <c r="E2" s="75" t="s">
        <v>49</v>
      </c>
      <c r="F2" s="75" t="s">
        <v>50</v>
      </c>
      <c r="G2" s="75" t="s">
        <v>51</v>
      </c>
      <c r="H2" s="75" t="s">
        <v>52</v>
      </c>
      <c r="I2" s="75" t="s">
        <v>53</v>
      </c>
      <c r="J2" s="75"/>
      <c r="K2" s="75" t="s">
        <v>54</v>
      </c>
      <c r="L2" s="75" t="s">
        <v>55</v>
      </c>
      <c r="M2" s="75" t="s">
        <v>56</v>
      </c>
      <c r="N2" s="75"/>
      <c r="O2" s="75" t="s">
        <v>57</v>
      </c>
      <c r="P2" s="75"/>
      <c r="Q2" s="75" t="s">
        <v>58</v>
      </c>
      <c r="R2" s="75"/>
      <c r="S2" s="75" t="s">
        <v>59</v>
      </c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 t="s">
        <v>60</v>
      </c>
      <c r="AJ2" s="75" t="s">
        <v>61</v>
      </c>
      <c r="AK2" s="75" t="s">
        <v>62</v>
      </c>
      <c r="AL2" s="75" t="s">
        <v>63</v>
      </c>
      <c r="AM2" s="75" t="s">
        <v>64</v>
      </c>
      <c r="AN2" s="75" t="s">
        <v>65</v>
      </c>
      <c r="AO2" s="75" t="s">
        <v>66</v>
      </c>
      <c r="AP2" s="75" t="s">
        <v>67</v>
      </c>
      <c r="AQ2" s="75" t="s">
        <v>68</v>
      </c>
      <c r="AR2" s="75" t="s">
        <v>69</v>
      </c>
      <c r="AS2" s="77" t="s">
        <v>70</v>
      </c>
      <c r="AT2" s="75"/>
      <c r="AU2" s="81" t="s">
        <v>15</v>
      </c>
      <c r="AV2" s="81" t="s">
        <v>71</v>
      </c>
      <c r="AW2" s="81" t="s">
        <v>13</v>
      </c>
      <c r="AX2" s="81" t="s">
        <v>15</v>
      </c>
      <c r="AY2" s="81" t="s">
        <v>71</v>
      </c>
      <c r="AZ2" s="81" t="s">
        <v>13</v>
      </c>
      <c r="BA2" s="81" t="s">
        <v>15</v>
      </c>
      <c r="BB2" s="81" t="s">
        <v>71</v>
      </c>
      <c r="BC2" s="81" t="s">
        <v>72</v>
      </c>
      <c r="BD2" s="81" t="s">
        <v>13</v>
      </c>
      <c r="BE2" s="81" t="s">
        <v>15</v>
      </c>
      <c r="BF2" s="81" t="s">
        <v>71</v>
      </c>
      <c r="BG2" s="81" t="s">
        <v>13</v>
      </c>
      <c r="BH2" s="81" t="s">
        <v>15</v>
      </c>
      <c r="BI2" s="81" t="s">
        <v>71</v>
      </c>
      <c r="BJ2" s="75" t="s">
        <v>13</v>
      </c>
      <c r="BK2" s="81" t="s">
        <v>15</v>
      </c>
      <c r="BL2" s="81" t="s">
        <v>71</v>
      </c>
      <c r="BM2" s="75" t="s">
        <v>13</v>
      </c>
      <c r="BN2" s="81" t="s">
        <v>15</v>
      </c>
      <c r="BO2" s="75" t="s">
        <v>13</v>
      </c>
      <c r="BP2" s="81" t="s">
        <v>15</v>
      </c>
      <c r="BQ2" s="81" t="s">
        <v>71</v>
      </c>
      <c r="BR2" s="75" t="s">
        <v>13</v>
      </c>
      <c r="BS2" s="81" t="s">
        <v>15</v>
      </c>
      <c r="BT2" s="81" t="s">
        <v>71</v>
      </c>
      <c r="BU2" s="75" t="s">
        <v>13</v>
      </c>
      <c r="BV2" s="81" t="s">
        <v>15</v>
      </c>
      <c r="BW2" s="81" t="s">
        <v>71</v>
      </c>
      <c r="BX2" s="75" t="s">
        <v>13</v>
      </c>
      <c r="BY2" s="81" t="s">
        <v>15</v>
      </c>
      <c r="BZ2" s="81" t="s">
        <v>71</v>
      </c>
      <c r="CA2" s="75" t="s">
        <v>13</v>
      </c>
      <c r="CB2" s="81" t="s">
        <v>15</v>
      </c>
      <c r="CC2" s="81" t="s">
        <v>71</v>
      </c>
      <c r="CD2" s="75" t="s">
        <v>13</v>
      </c>
      <c r="CE2" s="81" t="s">
        <v>15</v>
      </c>
      <c r="CF2" s="81" t="s">
        <v>71</v>
      </c>
      <c r="CG2" s="75" t="s">
        <v>13</v>
      </c>
      <c r="CH2" s="81" t="s">
        <v>15</v>
      </c>
      <c r="CI2" s="81" t="s">
        <v>71</v>
      </c>
      <c r="CJ2" s="75" t="s">
        <v>13</v>
      </c>
      <c r="CK2" s="81" t="s">
        <v>15</v>
      </c>
      <c r="CL2" s="81" t="s">
        <v>71</v>
      </c>
      <c r="CM2" s="75" t="s">
        <v>13</v>
      </c>
      <c r="CN2" s="81" t="s">
        <v>15</v>
      </c>
      <c r="CO2" s="81" t="s">
        <v>71</v>
      </c>
      <c r="CP2" s="75" t="s">
        <v>13</v>
      </c>
      <c r="CQ2" s="81" t="s">
        <v>15</v>
      </c>
      <c r="CR2" s="81" t="s">
        <v>71</v>
      </c>
      <c r="CS2" s="81" t="s">
        <v>13</v>
      </c>
      <c r="CT2" s="81" t="s">
        <v>15</v>
      </c>
      <c r="CU2" s="81" t="s">
        <v>71</v>
      </c>
      <c r="CV2" s="81" t="s">
        <v>15</v>
      </c>
      <c r="CW2" s="81"/>
    </row>
    <row r="3" spans="1:101" s="82" customFormat="1" ht="63.75" customHeight="1">
      <c r="A3"/>
      <c r="B3" s="74"/>
      <c r="C3" s="74"/>
      <c r="D3" s="74"/>
      <c r="E3" s="75"/>
      <c r="F3" s="75"/>
      <c r="G3" s="75"/>
      <c r="H3" s="75"/>
      <c r="I3" s="75"/>
      <c r="J3" s="75"/>
      <c r="K3" s="75"/>
      <c r="L3" s="75" t="s">
        <v>55</v>
      </c>
      <c r="M3" s="75"/>
      <c r="N3" s="75"/>
      <c r="O3" s="75"/>
      <c r="P3" s="75"/>
      <c r="Q3" s="75"/>
      <c r="R3" s="75"/>
      <c r="S3" s="75"/>
      <c r="T3" s="75" t="s">
        <v>73</v>
      </c>
      <c r="U3" s="75" t="s">
        <v>74</v>
      </c>
      <c r="V3" s="75" t="s">
        <v>75</v>
      </c>
      <c r="W3" s="75" t="s">
        <v>76</v>
      </c>
      <c r="X3" s="75" t="s">
        <v>77</v>
      </c>
      <c r="Y3" s="75" t="s">
        <v>78</v>
      </c>
      <c r="Z3" s="75" t="s">
        <v>79</v>
      </c>
      <c r="AA3" s="75" t="s">
        <v>80</v>
      </c>
      <c r="AB3" s="75" t="s">
        <v>81</v>
      </c>
      <c r="AC3" s="75" t="s">
        <v>82</v>
      </c>
      <c r="AD3" s="75" t="s">
        <v>83</v>
      </c>
      <c r="AE3" s="75" t="s">
        <v>84</v>
      </c>
      <c r="AF3" s="75" t="s">
        <v>85</v>
      </c>
      <c r="AG3" s="75" t="s">
        <v>86</v>
      </c>
      <c r="AH3" s="75"/>
      <c r="AI3" s="75"/>
      <c r="AJ3" s="75"/>
      <c r="AK3" s="75"/>
      <c r="AL3" s="75"/>
      <c r="AM3" s="75"/>
      <c r="AN3" s="75" t="s">
        <v>65</v>
      </c>
      <c r="AO3" s="75" t="s">
        <v>66</v>
      </c>
      <c r="AP3" s="75"/>
      <c r="AQ3" s="75"/>
      <c r="AR3" s="75"/>
      <c r="AS3" s="77"/>
      <c r="AT3" s="75"/>
      <c r="AU3" s="81">
        <v>42858</v>
      </c>
      <c r="AV3" s="81">
        <v>42860</v>
      </c>
      <c r="AW3" s="81">
        <v>42863</v>
      </c>
      <c r="AX3" s="81">
        <v>42865</v>
      </c>
      <c r="AY3" s="81">
        <v>42867</v>
      </c>
      <c r="AZ3" s="81">
        <v>42870</v>
      </c>
      <c r="BA3" s="81">
        <v>42872</v>
      </c>
      <c r="BB3" s="81">
        <v>42874</v>
      </c>
      <c r="BC3" s="81">
        <v>42875</v>
      </c>
      <c r="BD3" s="81">
        <v>42877</v>
      </c>
      <c r="BE3" s="81">
        <v>42879</v>
      </c>
      <c r="BF3" s="81">
        <v>42881</v>
      </c>
      <c r="BG3" s="81">
        <v>42884</v>
      </c>
      <c r="BH3" s="81">
        <v>42886</v>
      </c>
      <c r="BI3" s="81">
        <v>42888</v>
      </c>
      <c r="BJ3" s="81">
        <v>42891</v>
      </c>
      <c r="BK3" s="81">
        <v>42893</v>
      </c>
      <c r="BL3" s="81">
        <v>42895</v>
      </c>
      <c r="BM3" s="81">
        <v>42898</v>
      </c>
      <c r="BN3" s="81">
        <v>42900</v>
      </c>
      <c r="BO3" s="81">
        <v>42905</v>
      </c>
      <c r="BP3" s="81">
        <v>42907</v>
      </c>
      <c r="BQ3" s="81">
        <v>42909</v>
      </c>
      <c r="BR3" s="81">
        <v>42912</v>
      </c>
      <c r="BS3" s="81">
        <v>42914</v>
      </c>
      <c r="BT3" s="81">
        <v>42916</v>
      </c>
      <c r="BU3" s="81">
        <v>42919</v>
      </c>
      <c r="BV3" s="81">
        <v>42921</v>
      </c>
      <c r="BW3" s="81">
        <v>42923</v>
      </c>
      <c r="BX3" s="81">
        <v>42926</v>
      </c>
      <c r="BY3" s="81">
        <v>42928</v>
      </c>
      <c r="BZ3" s="81">
        <v>42930</v>
      </c>
      <c r="CA3" s="81">
        <v>42933</v>
      </c>
      <c r="CB3" s="81">
        <v>42935</v>
      </c>
      <c r="CC3" s="81">
        <v>42937</v>
      </c>
      <c r="CD3" s="81">
        <v>42940</v>
      </c>
      <c r="CE3" s="81">
        <v>42942</v>
      </c>
      <c r="CF3" s="81">
        <v>42944</v>
      </c>
      <c r="CG3" s="81">
        <v>42947</v>
      </c>
      <c r="CH3" s="81">
        <v>42949</v>
      </c>
      <c r="CI3" s="81">
        <v>42951</v>
      </c>
      <c r="CJ3" s="81">
        <v>42954</v>
      </c>
      <c r="CK3" s="81">
        <v>42956</v>
      </c>
      <c r="CL3" s="81">
        <v>42958</v>
      </c>
      <c r="CM3" s="81">
        <v>42961</v>
      </c>
      <c r="CN3" s="81">
        <v>42963</v>
      </c>
      <c r="CO3" s="81">
        <v>42965</v>
      </c>
      <c r="CP3" s="81">
        <v>42968</v>
      </c>
      <c r="CQ3" s="81">
        <v>42970</v>
      </c>
      <c r="CR3" s="81">
        <v>42972</v>
      </c>
      <c r="CS3" s="81">
        <v>42975</v>
      </c>
      <c r="CT3" s="81">
        <v>42977</v>
      </c>
      <c r="CU3" s="81">
        <v>42979</v>
      </c>
      <c r="CV3" s="81">
        <v>42984</v>
      </c>
      <c r="CW3" s="83">
        <v>11</v>
      </c>
    </row>
    <row r="4" spans="1:101" s="99" customFormat="1" ht="16.5" customHeight="1">
      <c r="A4"/>
      <c r="B4" s="84">
        <v>1</v>
      </c>
      <c r="C4" s="85" t="s">
        <v>87</v>
      </c>
      <c r="D4" s="86" t="s">
        <v>88</v>
      </c>
      <c r="E4" s="86" t="s">
        <v>89</v>
      </c>
      <c r="F4" s="86" t="s">
        <v>90</v>
      </c>
      <c r="G4" s="86">
        <v>1</v>
      </c>
      <c r="H4" s="87">
        <v>1</v>
      </c>
      <c r="I4" s="87">
        <v>0.5</v>
      </c>
      <c r="J4" s="87">
        <v>13</v>
      </c>
      <c r="K4" s="87">
        <f>J4/26*2.5</f>
        <v>1.25</v>
      </c>
      <c r="L4" s="87">
        <v>6.3</v>
      </c>
      <c r="M4" s="87">
        <f>L4/2</f>
        <v>3.15</v>
      </c>
      <c r="N4" s="87">
        <v>1</v>
      </c>
      <c r="O4" s="87">
        <f>N4+AA4*2</f>
        <v>2.8</v>
      </c>
      <c r="P4" s="87">
        <v>5.2</v>
      </c>
      <c r="Q4" s="87">
        <f>P4/3*2</f>
        <v>3.466666666666667</v>
      </c>
      <c r="R4" s="87">
        <v>1</v>
      </c>
      <c r="S4" s="87">
        <f>(R4+AD4+AE4+AF4+AG4)/5*3</f>
        <v>2.04</v>
      </c>
      <c r="T4" s="87">
        <f>H4</f>
        <v>1</v>
      </c>
      <c r="U4" s="87">
        <f>T4</f>
        <v>1</v>
      </c>
      <c r="V4" s="87"/>
      <c r="W4" s="87"/>
      <c r="X4" s="87"/>
      <c r="Y4" s="87"/>
      <c r="Z4" s="87"/>
      <c r="AA4" s="87">
        <v>0.9</v>
      </c>
      <c r="AB4" s="87"/>
      <c r="AC4" s="87"/>
      <c r="AD4" s="87">
        <v>0.7</v>
      </c>
      <c r="AE4" s="87">
        <v>0.7</v>
      </c>
      <c r="AF4" s="87">
        <v>1</v>
      </c>
      <c r="AG4" s="87"/>
      <c r="AH4" s="87">
        <v>10</v>
      </c>
      <c r="AI4" s="87">
        <f>AH4/3</f>
        <v>3.3333333333333335</v>
      </c>
      <c r="AJ4" s="88">
        <f>SUM(AU4:CR4)</f>
        <v>4</v>
      </c>
      <c r="AK4" s="89">
        <f>AJ4/AK$1*100</f>
        <v>3.7037037037037033</v>
      </c>
      <c r="AL4" s="90">
        <f>(H4+I4+K4+M4+O4+Q4+S4+AI4)/4</f>
        <v>4.385</v>
      </c>
      <c r="AM4" s="90">
        <f>AL4*10</f>
        <v>43.849999999999994</v>
      </c>
      <c r="AN4" s="91"/>
      <c r="AO4" s="91"/>
      <c r="AP4" s="92" t="str">
        <f>IF(AK4&gt;25,"RF",IF(AL4&gt;5.9,"A","EE"))</f>
        <v>EE</v>
      </c>
      <c r="AQ4" s="93"/>
      <c r="AR4" s="92" t="str">
        <f>IF(AP4="A","A",IF(AP4="RF",AP4,IF(AP4="EE",IF(AQ4="",AP4,IF(AQ4&gt;5.9,"A","RNEE")))))</f>
        <v>EE</v>
      </c>
      <c r="AS4" s="94">
        <f>IF(AQ4="",AL4,AQ4)</f>
        <v>4.385</v>
      </c>
      <c r="AT4"/>
      <c r="AU4" s="95" t="s">
        <v>91</v>
      </c>
      <c r="AV4" s="95" t="s">
        <v>91</v>
      </c>
      <c r="AW4" s="95">
        <v>2</v>
      </c>
      <c r="AX4" s="95"/>
      <c r="AY4" s="95"/>
      <c r="AZ4" s="95"/>
      <c r="BA4" s="95"/>
      <c r="BB4" s="96"/>
      <c r="BC4" s="95"/>
      <c r="BD4" s="95"/>
      <c r="BE4" s="95"/>
      <c r="BF4" s="95"/>
      <c r="BG4" s="95"/>
      <c r="BH4" s="95"/>
      <c r="BI4" s="96"/>
      <c r="BJ4" s="95"/>
      <c r="BK4" s="95"/>
      <c r="BL4" s="95">
        <v>2</v>
      </c>
      <c r="BM4" s="95"/>
      <c r="BN4" s="97"/>
      <c r="BO4" s="95"/>
      <c r="BP4" s="95"/>
      <c r="BQ4" s="95"/>
      <c r="BR4" s="95"/>
      <c r="BS4" s="95"/>
      <c r="BT4" s="95"/>
      <c r="BU4" s="95"/>
      <c r="BV4" s="95"/>
      <c r="BW4" s="96"/>
      <c r="BX4" s="95"/>
      <c r="BY4" s="95"/>
      <c r="BZ4" s="95"/>
      <c r="CA4" s="95"/>
      <c r="CB4" s="95"/>
      <c r="CC4" s="97"/>
      <c r="CD4" s="95"/>
      <c r="CE4" s="95"/>
      <c r="CF4" s="95"/>
      <c r="CG4" s="95"/>
      <c r="CH4" s="95"/>
      <c r="CI4" s="95"/>
      <c r="CJ4" s="95"/>
      <c r="CK4" s="95"/>
      <c r="CL4" s="96"/>
      <c r="CM4" s="95"/>
      <c r="CN4" s="95"/>
      <c r="CO4" s="95"/>
      <c r="CP4" s="95"/>
      <c r="CQ4" s="95"/>
      <c r="CR4" s="95"/>
      <c r="CS4" s="95"/>
      <c r="CT4" s="95"/>
      <c r="CU4" s="97"/>
      <c r="CV4" s="97"/>
      <c r="CW4" s="98" t="s">
        <v>92</v>
      </c>
    </row>
    <row r="5" spans="1:101" s="99" customFormat="1" ht="16.5" customHeight="1">
      <c r="A5"/>
      <c r="B5" s="100">
        <v>2</v>
      </c>
      <c r="C5" s="101" t="s">
        <v>93</v>
      </c>
      <c r="D5" s="102" t="s">
        <v>94</v>
      </c>
      <c r="E5" s="102" t="s">
        <v>95</v>
      </c>
      <c r="F5" s="102" t="s">
        <v>96</v>
      </c>
      <c r="G5" s="102">
        <v>1</v>
      </c>
      <c r="H5" s="103">
        <v>1</v>
      </c>
      <c r="I5" s="103">
        <v>0.5</v>
      </c>
      <c r="J5" s="103">
        <v>13</v>
      </c>
      <c r="K5" s="103">
        <f>J5/26*2.5</f>
        <v>1.25</v>
      </c>
      <c r="L5" s="103"/>
      <c r="M5" s="103">
        <f>L5/2</f>
        <v>0</v>
      </c>
      <c r="N5" s="103">
        <v>1</v>
      </c>
      <c r="O5" s="103">
        <f>N5+AA5*2</f>
        <v>1</v>
      </c>
      <c r="P5" s="103">
        <v>5.9</v>
      </c>
      <c r="Q5" s="103">
        <f>P5/3*2</f>
        <v>3.9333333333333336</v>
      </c>
      <c r="R5" s="103">
        <v>1</v>
      </c>
      <c r="S5" s="103">
        <f>(R5+AD5+AE5+AF5+AG5)/5*3</f>
        <v>3</v>
      </c>
      <c r="T5" s="103">
        <f>H5</f>
        <v>1</v>
      </c>
      <c r="U5" s="103">
        <f>T5</f>
        <v>1</v>
      </c>
      <c r="V5" s="103"/>
      <c r="W5" s="103"/>
      <c r="X5" s="103"/>
      <c r="Y5" s="103"/>
      <c r="Z5" s="103"/>
      <c r="AA5" s="103"/>
      <c r="AB5" s="103"/>
      <c r="AC5" s="103"/>
      <c r="AD5" s="103">
        <v>1</v>
      </c>
      <c r="AE5" s="103">
        <v>1</v>
      </c>
      <c r="AF5" s="103">
        <v>1</v>
      </c>
      <c r="AG5" s="103">
        <v>1</v>
      </c>
      <c r="AH5" s="103">
        <v>6</v>
      </c>
      <c r="AI5" s="103">
        <f>AH5/3</f>
        <v>2</v>
      </c>
      <c r="AJ5" s="104">
        <f>SUM(AU5:CR5)</f>
        <v>0</v>
      </c>
      <c r="AK5" s="105">
        <f>AJ5/AK$1*100</f>
        <v>0</v>
      </c>
      <c r="AL5" s="106">
        <f>(H5+I5+K5+M5+O5+Q5+S5+AI5)/4</f>
        <v>3.1708333333333334</v>
      </c>
      <c r="AM5" s="106">
        <f>AL5*10</f>
        <v>31.708333333333336</v>
      </c>
      <c r="AN5" s="107"/>
      <c r="AO5" s="107"/>
      <c r="AP5" s="108" t="str">
        <f>IF(AK5&gt;25,"RF",IF(AL5&gt;5.9,"A","EE"))</f>
        <v>EE</v>
      </c>
      <c r="AQ5" s="109"/>
      <c r="AR5" s="108" t="str">
        <f>IF(AP5="A","A",IF(AP5="RF",AP5,IF(AP5="EE",IF(AQ5="",AP5,IF(AQ5&gt;5.9,"A","RNEE")))))</f>
        <v>EE</v>
      </c>
      <c r="AS5" s="110">
        <f>IF(AQ5="",AL5,AQ5)</f>
        <v>3.1708333333333334</v>
      </c>
      <c r="AT5"/>
      <c r="AU5" s="95"/>
      <c r="AV5" s="95"/>
      <c r="AW5" s="95"/>
      <c r="AX5" s="95"/>
      <c r="AY5" s="95"/>
      <c r="AZ5" s="95"/>
      <c r="BA5" s="95"/>
      <c r="BB5" s="96"/>
      <c r="BC5" s="95"/>
      <c r="BD5" s="95"/>
      <c r="BE5" s="95"/>
      <c r="BF5" s="95"/>
      <c r="BG5" s="95"/>
      <c r="BH5" s="95"/>
      <c r="BI5" s="96"/>
      <c r="BJ5" s="95"/>
      <c r="BK5" s="95"/>
      <c r="BL5" s="95"/>
      <c r="BM5" s="95"/>
      <c r="BN5" s="97"/>
      <c r="BO5" s="95"/>
      <c r="BP5" s="95"/>
      <c r="BQ5" s="95"/>
      <c r="BR5" s="95"/>
      <c r="BS5" s="95"/>
      <c r="BT5" s="95"/>
      <c r="BU5" s="95"/>
      <c r="BV5" s="95"/>
      <c r="BW5" s="96"/>
      <c r="BX5" s="95"/>
      <c r="BY5" s="95"/>
      <c r="BZ5" s="95"/>
      <c r="CA5" s="95"/>
      <c r="CB5" s="95"/>
      <c r="CC5" s="97"/>
      <c r="CD5" s="95"/>
      <c r="CE5" s="95"/>
      <c r="CF5" s="95"/>
      <c r="CG5" s="95"/>
      <c r="CH5" s="95"/>
      <c r="CI5" s="95"/>
      <c r="CJ5" s="95"/>
      <c r="CK5" s="95"/>
      <c r="CL5" s="96"/>
      <c r="CM5" s="95"/>
      <c r="CN5" s="95"/>
      <c r="CO5" s="95"/>
      <c r="CP5" s="95"/>
      <c r="CQ5" s="95"/>
      <c r="CR5" s="95"/>
      <c r="CS5" s="95"/>
      <c r="CT5" s="95"/>
      <c r="CU5" s="97"/>
      <c r="CV5" s="97"/>
      <c r="CW5" s="98" t="s">
        <v>97</v>
      </c>
    </row>
    <row r="6" spans="1:101" s="99" customFormat="1" ht="16.5" customHeight="1">
      <c r="A6"/>
      <c r="B6" s="84">
        <v>3</v>
      </c>
      <c r="C6" s="85" t="s">
        <v>98</v>
      </c>
      <c r="D6" s="86" t="s">
        <v>99</v>
      </c>
      <c r="E6" s="86" t="s">
        <v>95</v>
      </c>
      <c r="F6" s="86" t="s">
        <v>100</v>
      </c>
      <c r="G6" s="86">
        <v>1</v>
      </c>
      <c r="H6" s="87">
        <v>1</v>
      </c>
      <c r="I6" s="87">
        <v>0.5</v>
      </c>
      <c r="J6" s="87">
        <v>13</v>
      </c>
      <c r="K6" s="87">
        <f>J6/26*2.5</f>
        <v>1.25</v>
      </c>
      <c r="L6" s="87">
        <v>10</v>
      </c>
      <c r="M6" s="87">
        <f>L6/2</f>
        <v>5</v>
      </c>
      <c r="N6" s="87">
        <v>1</v>
      </c>
      <c r="O6" s="87">
        <f>N6+AA6*2</f>
        <v>3</v>
      </c>
      <c r="P6" s="87">
        <f>4.7+1.8</f>
        <v>6.5</v>
      </c>
      <c r="Q6" s="87">
        <f>P6/3*2</f>
        <v>4.333333333333333</v>
      </c>
      <c r="R6" s="87">
        <v>1</v>
      </c>
      <c r="S6" s="87">
        <f>(R6+AD6+AE6+AF6+AG6)/5*3</f>
        <v>2.4000000000000004</v>
      </c>
      <c r="T6" s="87">
        <f>H6</f>
        <v>1</v>
      </c>
      <c r="U6" s="87">
        <f>T6</f>
        <v>1</v>
      </c>
      <c r="V6" s="87"/>
      <c r="W6" s="87"/>
      <c r="X6" s="87"/>
      <c r="Y6" s="87"/>
      <c r="Z6" s="87"/>
      <c r="AA6" s="87">
        <v>1</v>
      </c>
      <c r="AB6" s="87"/>
      <c r="AC6" s="87"/>
      <c r="AD6" s="87">
        <v>1</v>
      </c>
      <c r="AE6" s="87">
        <v>1</v>
      </c>
      <c r="AF6" s="87">
        <v>1</v>
      </c>
      <c r="AG6" s="87"/>
      <c r="AH6" s="87">
        <v>17.5</v>
      </c>
      <c r="AI6" s="87">
        <f>AH6/3</f>
        <v>5.833333333333333</v>
      </c>
      <c r="AJ6" s="88">
        <f>SUM(AU6:CR6)</f>
        <v>2</v>
      </c>
      <c r="AK6" s="89">
        <f>AJ6/AK$1*100</f>
        <v>1.8518518518518516</v>
      </c>
      <c r="AL6" s="90">
        <f>(H6+I6+K6+M6+O6+Q6+S6+AI6)/4</f>
        <v>5.829166666666667</v>
      </c>
      <c r="AM6" s="90">
        <f>AL6*10</f>
        <v>58.291666666666664</v>
      </c>
      <c r="AN6" s="91"/>
      <c r="AO6" s="91"/>
      <c r="AP6" s="92" t="str">
        <f>IF(AK6&gt;25,"RF",IF(AL6&gt;5.9,"A","EE"))</f>
        <v>EE</v>
      </c>
      <c r="AQ6" s="93"/>
      <c r="AR6" s="92" t="str">
        <f>IF(AP6="A","A",IF(AP6="RF",AP6,IF(AP6="EE",IF(AQ6="",AP6,IF(AQ6&gt;5.9,"A","RNEE")))))</f>
        <v>EE</v>
      </c>
      <c r="AS6" s="94">
        <f>IF(AQ6="",AL6,AQ6)</f>
        <v>5.829166666666667</v>
      </c>
      <c r="AT6"/>
      <c r="AU6" s="95"/>
      <c r="AV6" s="95"/>
      <c r="AW6" s="95"/>
      <c r="AX6" s="95"/>
      <c r="AY6" s="95"/>
      <c r="AZ6" s="95"/>
      <c r="BA6" s="95"/>
      <c r="BB6" s="96"/>
      <c r="BC6" s="95">
        <v>2</v>
      </c>
      <c r="BD6" s="95"/>
      <c r="BE6" s="95"/>
      <c r="BF6" s="95"/>
      <c r="BG6" s="95"/>
      <c r="BH6" s="95"/>
      <c r="BI6" s="96"/>
      <c r="BJ6" s="95"/>
      <c r="BK6" s="95"/>
      <c r="BL6" s="95"/>
      <c r="BM6" s="95"/>
      <c r="BN6" s="97"/>
      <c r="BO6" s="95"/>
      <c r="BP6" s="95"/>
      <c r="BQ6" s="95"/>
      <c r="BR6" s="95"/>
      <c r="BS6" s="95"/>
      <c r="BT6" s="95"/>
      <c r="BU6" s="95"/>
      <c r="BV6" s="95"/>
      <c r="BW6" s="96"/>
      <c r="BX6" s="95"/>
      <c r="BY6" s="95"/>
      <c r="BZ6" s="95"/>
      <c r="CA6" s="95"/>
      <c r="CB6" s="95"/>
      <c r="CC6" s="97"/>
      <c r="CD6" s="95"/>
      <c r="CE6" s="95"/>
      <c r="CF6" s="95"/>
      <c r="CG6" s="95"/>
      <c r="CH6" s="95"/>
      <c r="CI6" s="95"/>
      <c r="CJ6" s="95"/>
      <c r="CK6" s="95"/>
      <c r="CL6" s="96"/>
      <c r="CM6" s="95"/>
      <c r="CN6" s="95"/>
      <c r="CO6" s="95"/>
      <c r="CP6" s="95"/>
      <c r="CQ6" s="95"/>
      <c r="CR6" s="95"/>
      <c r="CS6" s="95"/>
      <c r="CT6" s="95"/>
      <c r="CU6" s="97"/>
      <c r="CV6" s="97"/>
      <c r="CW6" s="98" t="s">
        <v>101</v>
      </c>
    </row>
    <row r="7" spans="1:101" s="99" customFormat="1" ht="16.5" customHeight="1">
      <c r="A7"/>
      <c r="B7" s="111">
        <v>4</v>
      </c>
      <c r="C7" s="112" t="s">
        <v>102</v>
      </c>
      <c r="D7" s="113" t="s">
        <v>103</v>
      </c>
      <c r="E7" s="113" t="s">
        <v>95</v>
      </c>
      <c r="F7" s="113" t="s">
        <v>104</v>
      </c>
      <c r="G7" s="113">
        <v>1</v>
      </c>
      <c r="H7" s="114">
        <v>1</v>
      </c>
      <c r="I7" s="114">
        <v>0.5</v>
      </c>
      <c r="J7" s="114">
        <f>M7/10</f>
        <v>0.6849999999999999</v>
      </c>
      <c r="K7" s="114">
        <f>J7/26*2.5</f>
        <v>0.06586538461538462</v>
      </c>
      <c r="L7" s="114">
        <v>13.7</v>
      </c>
      <c r="M7" s="114">
        <f>L7/2</f>
        <v>6.85</v>
      </c>
      <c r="N7" s="114">
        <f>Q7/10</f>
        <v>0.5333333333333333</v>
      </c>
      <c r="O7" s="114">
        <f>N7+AA7*2</f>
        <v>0.5333333333333333</v>
      </c>
      <c r="P7" s="114">
        <v>8</v>
      </c>
      <c r="Q7" s="114">
        <f>P7/3*2</f>
        <v>5.333333333333333</v>
      </c>
      <c r="R7" s="114">
        <f>AI7/10</f>
        <v>0.5166666666666667</v>
      </c>
      <c r="S7" s="114">
        <f>(R7+AD7+AE7+AF7+AG7)/5*3</f>
        <v>0.31000000000000005</v>
      </c>
      <c r="T7" s="114">
        <f>H7</f>
        <v>1</v>
      </c>
      <c r="U7" s="114">
        <f>T7</f>
        <v>1</v>
      </c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>
        <v>15.5</v>
      </c>
      <c r="AI7" s="114">
        <f>AH7/3</f>
        <v>5.166666666666667</v>
      </c>
      <c r="AJ7" s="115">
        <f>SUM(AU7:CR7)</f>
        <v>6</v>
      </c>
      <c r="AK7" s="116">
        <f>AJ7/AK$1*100</f>
        <v>5.555555555555555</v>
      </c>
      <c r="AL7" s="117">
        <f>(H7+I7+K7+M7+O7+Q7+S7+AI7)/4</f>
        <v>4.939799679487179</v>
      </c>
      <c r="AM7" s="118">
        <f>AL7*10</f>
        <v>49.397996794871794</v>
      </c>
      <c r="AN7" s="119"/>
      <c r="AO7" s="119"/>
      <c r="AP7" s="120" t="str">
        <f>IF(AK7&gt;25,"RF",IF(AL7&gt;5.9,"A","EE"))</f>
        <v>EE</v>
      </c>
      <c r="AQ7" s="121"/>
      <c r="AR7" s="120" t="str">
        <f>IF(AP7="A","A",IF(AP7="RF",AP7,IF(AP7="EE",IF(AQ7="",AP7,IF(AQ7&gt;5.9,"A","RNEE")))))</f>
        <v>EE</v>
      </c>
      <c r="AS7" s="122">
        <f>IF(AQ7="",AL7,AQ7)</f>
        <v>4.939799679487179</v>
      </c>
      <c r="AT7"/>
      <c r="AU7" s="95"/>
      <c r="AV7" s="95"/>
      <c r="AW7" s="95"/>
      <c r="AX7" s="95"/>
      <c r="AY7" s="95"/>
      <c r="AZ7" s="95"/>
      <c r="BA7" s="95"/>
      <c r="BB7" s="96"/>
      <c r="BC7" s="95"/>
      <c r="BD7" s="95"/>
      <c r="BE7" s="95"/>
      <c r="BF7" s="95"/>
      <c r="BG7" s="95"/>
      <c r="BH7" s="95"/>
      <c r="BI7" s="96"/>
      <c r="BJ7" s="95"/>
      <c r="BK7" s="95"/>
      <c r="BL7" s="95"/>
      <c r="BM7" s="95"/>
      <c r="BN7" s="97"/>
      <c r="BO7" s="95">
        <v>2</v>
      </c>
      <c r="BP7" s="95"/>
      <c r="BQ7" s="95"/>
      <c r="BR7" s="95"/>
      <c r="BS7" s="95"/>
      <c r="BT7" s="95"/>
      <c r="BU7" s="95"/>
      <c r="BV7" s="95"/>
      <c r="BW7" s="96"/>
      <c r="BX7" s="95"/>
      <c r="BY7" s="95">
        <v>2</v>
      </c>
      <c r="BZ7" s="95"/>
      <c r="CA7" s="95"/>
      <c r="CB7" s="95"/>
      <c r="CC7" s="97"/>
      <c r="CD7" s="95"/>
      <c r="CE7" s="95"/>
      <c r="CF7" s="95"/>
      <c r="CG7" s="95"/>
      <c r="CH7" s="95">
        <v>2</v>
      </c>
      <c r="CI7" s="95"/>
      <c r="CJ7" s="95"/>
      <c r="CK7" s="95"/>
      <c r="CL7" s="96"/>
      <c r="CM7" s="95"/>
      <c r="CN7" s="95"/>
      <c r="CO7" s="95"/>
      <c r="CP7" s="95"/>
      <c r="CQ7" s="95"/>
      <c r="CR7" s="95"/>
      <c r="CS7" s="95"/>
      <c r="CT7" s="95"/>
      <c r="CU7" s="97"/>
      <c r="CV7" s="97"/>
      <c r="CW7" s="98" t="s">
        <v>105</v>
      </c>
    </row>
    <row r="8" spans="1:101" s="99" customFormat="1" ht="16.5" customHeight="1">
      <c r="A8"/>
      <c r="B8" s="84">
        <v>5</v>
      </c>
      <c r="C8" s="85" t="s">
        <v>106</v>
      </c>
      <c r="D8" s="86" t="s">
        <v>107</v>
      </c>
      <c r="E8" s="86" t="s">
        <v>95</v>
      </c>
      <c r="F8" s="86" t="s">
        <v>108</v>
      </c>
      <c r="G8" s="86">
        <v>1</v>
      </c>
      <c r="H8" s="87">
        <v>1</v>
      </c>
      <c r="I8" s="87">
        <v>0.5</v>
      </c>
      <c r="J8" s="87">
        <v>13</v>
      </c>
      <c r="K8" s="87">
        <f>J8/26*2.5</f>
        <v>1.25</v>
      </c>
      <c r="L8" s="87"/>
      <c r="M8" s="87">
        <f>L8/2</f>
        <v>0</v>
      </c>
      <c r="N8" s="87">
        <v>1</v>
      </c>
      <c r="O8" s="87">
        <f>N8+AA8*2</f>
        <v>1</v>
      </c>
      <c r="P8" s="87">
        <v>9</v>
      </c>
      <c r="Q8" s="87">
        <f>P8/3*2</f>
        <v>6</v>
      </c>
      <c r="R8" s="87">
        <v>1</v>
      </c>
      <c r="S8" s="87">
        <f>(R8+AD8+AE8+AF8+AG8)/5*3</f>
        <v>2.8200000000000003</v>
      </c>
      <c r="T8" s="87">
        <f>H8</f>
        <v>1</v>
      </c>
      <c r="U8" s="87">
        <f>T8</f>
        <v>1</v>
      </c>
      <c r="V8" s="87"/>
      <c r="W8" s="87"/>
      <c r="X8" s="87"/>
      <c r="Y8" s="87"/>
      <c r="Z8" s="87"/>
      <c r="AA8" s="87"/>
      <c r="AB8" s="87"/>
      <c r="AC8" s="87"/>
      <c r="AD8" s="87">
        <v>0.9</v>
      </c>
      <c r="AE8" s="87">
        <v>0.9</v>
      </c>
      <c r="AF8" s="87">
        <v>1</v>
      </c>
      <c r="AG8" s="87">
        <v>0.9</v>
      </c>
      <c r="AH8" s="87">
        <v>0</v>
      </c>
      <c r="AI8" s="87">
        <f>AH8/3</f>
        <v>0</v>
      </c>
      <c r="AJ8" s="88">
        <f>SUM(AU8:CR8)</f>
        <v>12</v>
      </c>
      <c r="AK8" s="89">
        <f>AJ8/AK$1*100</f>
        <v>11.11111111111111</v>
      </c>
      <c r="AL8" s="123">
        <f>(H8+I8+K8+M8+O8+Q8+S8+AI8)/4</f>
        <v>3.1425</v>
      </c>
      <c r="AM8" s="90">
        <f>AL8*10</f>
        <v>31.425</v>
      </c>
      <c r="AN8" s="91"/>
      <c r="AO8" s="91"/>
      <c r="AP8" s="92" t="str">
        <f>IF(AK8&gt;25,"RF",IF(AL8&gt;5.9,"A","EE"))</f>
        <v>EE</v>
      </c>
      <c r="AQ8" s="93"/>
      <c r="AR8" s="92" t="str">
        <f>IF(AP8="A","A",IF(AP8="RF",AP8,IF(AP8="EE",IF(AQ8="",AP8,IF(AQ8&gt;5.9,"A","RNEE")))))</f>
        <v>EE</v>
      </c>
      <c r="AS8" s="124">
        <f>IF(AQ8="",AL8,AQ8)</f>
        <v>3.1425</v>
      </c>
      <c r="AT8"/>
      <c r="AU8" s="95"/>
      <c r="AV8" s="95"/>
      <c r="AW8" s="95"/>
      <c r="AX8" s="95"/>
      <c r="AY8" s="95"/>
      <c r="AZ8" s="95"/>
      <c r="BA8" s="95"/>
      <c r="BB8" s="96"/>
      <c r="BC8" s="95">
        <v>2</v>
      </c>
      <c r="BD8" s="95"/>
      <c r="BE8" s="95"/>
      <c r="BF8" s="95"/>
      <c r="BG8" s="95"/>
      <c r="BH8" s="95"/>
      <c r="BI8" s="96"/>
      <c r="BJ8" s="95"/>
      <c r="BK8" s="95"/>
      <c r="BL8" s="95"/>
      <c r="BM8" s="95"/>
      <c r="BN8" s="97"/>
      <c r="BO8" s="95"/>
      <c r="BP8" s="95"/>
      <c r="BQ8" s="95"/>
      <c r="BR8" s="95"/>
      <c r="BS8" s="95"/>
      <c r="BT8" s="95"/>
      <c r="BU8" s="95"/>
      <c r="BV8" s="95">
        <v>2</v>
      </c>
      <c r="BW8" s="96"/>
      <c r="BX8" s="95"/>
      <c r="BY8" s="95"/>
      <c r="BZ8" s="95">
        <v>2</v>
      </c>
      <c r="CA8" s="95"/>
      <c r="CB8" s="95"/>
      <c r="CC8" s="97"/>
      <c r="CD8" s="95"/>
      <c r="CE8" s="95"/>
      <c r="CF8" s="95"/>
      <c r="CG8" s="95">
        <v>2</v>
      </c>
      <c r="CH8" s="95"/>
      <c r="CI8" s="95">
        <v>2</v>
      </c>
      <c r="CJ8" s="95"/>
      <c r="CK8" s="95"/>
      <c r="CL8" s="96"/>
      <c r="CM8" s="95"/>
      <c r="CN8" s="95"/>
      <c r="CO8" s="95">
        <v>2</v>
      </c>
      <c r="CP8" s="95"/>
      <c r="CQ8" s="95"/>
      <c r="CR8" s="95"/>
      <c r="CS8" s="95"/>
      <c r="CT8" s="95"/>
      <c r="CU8" s="97"/>
      <c r="CV8" s="97"/>
      <c r="CW8" s="98" t="s">
        <v>92</v>
      </c>
    </row>
    <row r="9" spans="1:101" s="99" customFormat="1" ht="16.5" customHeight="1">
      <c r="A9"/>
      <c r="B9" s="100">
        <v>6</v>
      </c>
      <c r="C9" s="101" t="s">
        <v>109</v>
      </c>
      <c r="D9" s="102" t="s">
        <v>110</v>
      </c>
      <c r="E9" s="102" t="s">
        <v>111</v>
      </c>
      <c r="F9" s="102" t="s">
        <v>112</v>
      </c>
      <c r="G9" s="102">
        <v>1</v>
      </c>
      <c r="H9" s="103">
        <v>1</v>
      </c>
      <c r="I9" s="103">
        <v>0.5</v>
      </c>
      <c r="J9" s="103">
        <v>13</v>
      </c>
      <c r="K9" s="103">
        <f>J9/26*2.5</f>
        <v>1.25</v>
      </c>
      <c r="L9" s="103"/>
      <c r="M9" s="103">
        <f>L9/2</f>
        <v>0</v>
      </c>
      <c r="N9" s="103">
        <v>1</v>
      </c>
      <c r="O9" s="103">
        <f>N9+AA9*2</f>
        <v>3</v>
      </c>
      <c r="P9" s="103">
        <v>6.7</v>
      </c>
      <c r="Q9" s="103">
        <f>P9/3*2</f>
        <v>4.466666666666667</v>
      </c>
      <c r="R9" s="103">
        <v>1</v>
      </c>
      <c r="S9" s="103">
        <f>(R9+AD9+AE9+AF9+AG9)/5*3</f>
        <v>2.4000000000000004</v>
      </c>
      <c r="T9" s="103">
        <f>H9</f>
        <v>1</v>
      </c>
      <c r="U9" s="103">
        <f>T9</f>
        <v>1</v>
      </c>
      <c r="V9" s="103"/>
      <c r="W9" s="103"/>
      <c r="X9" s="103"/>
      <c r="Y9" s="103"/>
      <c r="Z9" s="103"/>
      <c r="AA9" s="103">
        <v>1</v>
      </c>
      <c r="AB9" s="103"/>
      <c r="AC9" s="103"/>
      <c r="AD9" s="103">
        <v>1</v>
      </c>
      <c r="AE9" s="103">
        <v>1</v>
      </c>
      <c r="AF9" s="103">
        <v>1</v>
      </c>
      <c r="AG9" s="103"/>
      <c r="AH9" s="103">
        <v>5</v>
      </c>
      <c r="AI9" s="103">
        <f>AH9/3</f>
        <v>1.6666666666666667</v>
      </c>
      <c r="AJ9" s="104">
        <f>SUM(AU9:CR9)</f>
        <v>18</v>
      </c>
      <c r="AK9" s="105">
        <f>AJ9/AK$1*100</f>
        <v>16.666666666666664</v>
      </c>
      <c r="AL9" s="125">
        <f>(H9+I9+K9+M9+O9+Q9+S9+AI9)/4</f>
        <v>3.5708333333333333</v>
      </c>
      <c r="AM9" s="106">
        <f>AL9*10</f>
        <v>35.708333333333336</v>
      </c>
      <c r="AN9" s="107"/>
      <c r="AO9" s="107"/>
      <c r="AP9" s="108" t="str">
        <f>IF(AK9&gt;25,"RF",IF(AL9&gt;5.9,"A","EE"))</f>
        <v>EE</v>
      </c>
      <c r="AQ9" s="109"/>
      <c r="AR9" s="108" t="str">
        <f>IF(AP9="A","A",IF(AP9="RF",AP9,IF(AP9="EE",IF(AQ9="",AP9,IF(AQ9&gt;5.9,"A","RNEE")))))</f>
        <v>EE</v>
      </c>
      <c r="AS9" s="126">
        <f>IF(AQ9="",AL9,AQ9)</f>
        <v>3.5708333333333333</v>
      </c>
      <c r="AT9"/>
      <c r="AU9" s="95">
        <v>2</v>
      </c>
      <c r="AV9" s="95">
        <v>2</v>
      </c>
      <c r="AW9" s="95"/>
      <c r="AX9" s="95"/>
      <c r="AY9" s="95">
        <v>2</v>
      </c>
      <c r="AZ9" s="95"/>
      <c r="BA9" s="95"/>
      <c r="BB9" s="96"/>
      <c r="BC9" s="95">
        <v>2</v>
      </c>
      <c r="BD9" s="95"/>
      <c r="BE9" s="95"/>
      <c r="BF9" s="95"/>
      <c r="BG9" s="95"/>
      <c r="BH9" s="95"/>
      <c r="BI9" s="96"/>
      <c r="BJ9" s="95"/>
      <c r="BK9" s="95"/>
      <c r="BL9" s="95"/>
      <c r="BM9" s="95">
        <v>2</v>
      </c>
      <c r="BN9" s="97"/>
      <c r="BO9" s="95"/>
      <c r="BP9" s="95"/>
      <c r="BQ9" s="95"/>
      <c r="BR9" s="95"/>
      <c r="BS9" s="95"/>
      <c r="BT9" s="95"/>
      <c r="BU9" s="95"/>
      <c r="BV9" s="95"/>
      <c r="BW9" s="96"/>
      <c r="BX9" s="95"/>
      <c r="BY9" s="95"/>
      <c r="BZ9" s="95"/>
      <c r="CA9" s="95"/>
      <c r="CB9" s="95"/>
      <c r="CC9" s="97"/>
      <c r="CD9" s="95"/>
      <c r="CE9" s="95"/>
      <c r="CF9" s="95">
        <v>2</v>
      </c>
      <c r="CG9" s="95"/>
      <c r="CH9" s="95"/>
      <c r="CI9" s="95">
        <v>2</v>
      </c>
      <c r="CJ9" s="95">
        <v>2</v>
      </c>
      <c r="CK9" s="95"/>
      <c r="CL9" s="96"/>
      <c r="CM9" s="95"/>
      <c r="CN9" s="95"/>
      <c r="CO9" s="95">
        <v>2</v>
      </c>
      <c r="CP9" s="95"/>
      <c r="CQ9" s="95"/>
      <c r="CR9" s="95"/>
      <c r="CS9" s="95"/>
      <c r="CT9" s="95"/>
      <c r="CU9" s="97"/>
      <c r="CV9" s="97"/>
      <c r="CW9" s="98" t="s">
        <v>113</v>
      </c>
    </row>
    <row r="10" spans="1:101" s="99" customFormat="1" ht="16.5" customHeight="1">
      <c r="A10"/>
      <c r="B10" s="84">
        <v>7</v>
      </c>
      <c r="C10" s="85" t="s">
        <v>114</v>
      </c>
      <c r="D10" s="86" t="s">
        <v>115</v>
      </c>
      <c r="E10" s="86" t="s">
        <v>116</v>
      </c>
      <c r="F10" s="86" t="s">
        <v>117</v>
      </c>
      <c r="G10" s="86">
        <v>1</v>
      </c>
      <c r="H10" s="87">
        <v>0</v>
      </c>
      <c r="I10" s="87">
        <v>0.5</v>
      </c>
      <c r="J10" s="87">
        <v>13</v>
      </c>
      <c r="K10" s="87">
        <f>J10/26*2.5</f>
        <v>1.25</v>
      </c>
      <c r="L10" s="87"/>
      <c r="M10" s="87">
        <f>L10/2</f>
        <v>0</v>
      </c>
      <c r="N10" s="87">
        <v>1</v>
      </c>
      <c r="O10" s="87">
        <f>N10+AA10*2</f>
        <v>1</v>
      </c>
      <c r="P10" s="87">
        <v>6.6</v>
      </c>
      <c r="Q10" s="87">
        <f>P10/3*2</f>
        <v>4.3999999999999995</v>
      </c>
      <c r="R10" s="87">
        <f>AI10/10</f>
        <v>0</v>
      </c>
      <c r="S10" s="87">
        <f>(R10+AD10+AE10+AF10+AG10)/5*3</f>
        <v>0</v>
      </c>
      <c r="T10" s="87">
        <f>H10</f>
        <v>0</v>
      </c>
      <c r="U10" s="87">
        <f>T10</f>
        <v>0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>
        <f>AH10/3</f>
        <v>0</v>
      </c>
      <c r="AJ10" s="88">
        <f>SUM(AU10:CR10)</f>
        <v>28</v>
      </c>
      <c r="AK10" s="89">
        <f>AJ10/AK$1*100</f>
        <v>25.925925925925924</v>
      </c>
      <c r="AL10" s="123">
        <f>(H10+I10+K10+M10+O10+Q10+S10+AI10)/4</f>
        <v>1.7874999999999999</v>
      </c>
      <c r="AM10" s="90">
        <f>AL10*10</f>
        <v>17.875</v>
      </c>
      <c r="AN10" s="91"/>
      <c r="AO10" s="91"/>
      <c r="AP10" s="92" t="str">
        <f>IF(AK10&gt;25,"RF",IF(AL10&gt;5.9,"A","EE"))</f>
        <v>RF</v>
      </c>
      <c r="AQ10" s="93"/>
      <c r="AR10" s="92" t="str">
        <f>IF(AP10="A","A",IF(AP10="RF",AP10,IF(AP10="EE",IF(AQ10="",AP10,IF(AQ10&gt;5.9,"A","RNEE")))))</f>
        <v>RF</v>
      </c>
      <c r="AS10" s="124">
        <f>IF(AQ10="",AL10,AQ10)</f>
        <v>1.7874999999999999</v>
      </c>
      <c r="AT10"/>
      <c r="AU10" s="95">
        <v>2</v>
      </c>
      <c r="AV10" s="95">
        <v>2</v>
      </c>
      <c r="AW10" s="95">
        <v>2</v>
      </c>
      <c r="AX10" s="95"/>
      <c r="AY10" s="95">
        <v>2</v>
      </c>
      <c r="AZ10" s="95"/>
      <c r="BA10" s="95">
        <v>2</v>
      </c>
      <c r="BB10" s="96"/>
      <c r="BC10" s="95">
        <v>2</v>
      </c>
      <c r="BD10" s="95">
        <v>2</v>
      </c>
      <c r="BE10" s="95"/>
      <c r="BF10" s="95"/>
      <c r="BG10" s="95">
        <v>2</v>
      </c>
      <c r="BH10" s="95"/>
      <c r="BI10" s="96"/>
      <c r="BJ10" s="95"/>
      <c r="BK10" s="95"/>
      <c r="BL10" s="95"/>
      <c r="BM10" s="95">
        <v>2</v>
      </c>
      <c r="BN10" s="97"/>
      <c r="BO10" s="95">
        <v>2</v>
      </c>
      <c r="BP10" s="95"/>
      <c r="BQ10" s="95"/>
      <c r="BR10" s="95"/>
      <c r="BS10" s="95"/>
      <c r="BT10" s="95"/>
      <c r="BU10" s="95"/>
      <c r="BV10" s="95"/>
      <c r="BW10" s="96"/>
      <c r="BX10" s="95"/>
      <c r="BY10" s="95"/>
      <c r="BZ10" s="95">
        <v>2</v>
      </c>
      <c r="CA10" s="95"/>
      <c r="CB10" s="95"/>
      <c r="CC10" s="97"/>
      <c r="CD10" s="95"/>
      <c r="CE10" s="95"/>
      <c r="CF10" s="95">
        <v>2</v>
      </c>
      <c r="CG10" s="95"/>
      <c r="CH10" s="95"/>
      <c r="CI10" s="95"/>
      <c r="CJ10" s="95"/>
      <c r="CK10" s="95"/>
      <c r="CL10" s="96"/>
      <c r="CM10" s="95">
        <v>2</v>
      </c>
      <c r="CN10" s="95"/>
      <c r="CO10" s="95">
        <v>2</v>
      </c>
      <c r="CP10" s="95"/>
      <c r="CQ10" s="95"/>
      <c r="CR10" s="95"/>
      <c r="CS10" s="95"/>
      <c r="CT10" s="95">
        <v>2</v>
      </c>
      <c r="CU10" s="97"/>
      <c r="CV10" s="97"/>
      <c r="CW10" s="98" t="s">
        <v>118</v>
      </c>
    </row>
    <row r="11" spans="1:101" s="99" customFormat="1" ht="16.5" customHeight="1">
      <c r="A11"/>
      <c r="B11" s="111">
        <v>8</v>
      </c>
      <c r="C11" s="112" t="s">
        <v>119</v>
      </c>
      <c r="D11" s="113" t="s">
        <v>120</v>
      </c>
      <c r="E11" s="113" t="s">
        <v>121</v>
      </c>
      <c r="F11" s="113" t="s">
        <v>122</v>
      </c>
      <c r="G11" s="113">
        <v>2</v>
      </c>
      <c r="H11" s="114">
        <v>0.5</v>
      </c>
      <c r="I11" s="114">
        <v>0.5</v>
      </c>
      <c r="J11" s="114">
        <v>10</v>
      </c>
      <c r="K11" s="114">
        <f>J11/26*2.5</f>
        <v>0.9615384615384616</v>
      </c>
      <c r="L11" s="114"/>
      <c r="M11" s="114">
        <f>L11/2</f>
        <v>0</v>
      </c>
      <c r="N11" s="114">
        <v>1</v>
      </c>
      <c r="O11" s="114">
        <f>N11+AA11*2</f>
        <v>1</v>
      </c>
      <c r="P11" s="114">
        <v>1.8</v>
      </c>
      <c r="Q11" s="114">
        <f>P11/3*2</f>
        <v>1.2</v>
      </c>
      <c r="R11" s="114">
        <f>AI11/10</f>
        <v>0</v>
      </c>
      <c r="S11" s="114">
        <f>(R11+AD11+AE11+AF11+AG11)/5*3</f>
        <v>0</v>
      </c>
      <c r="T11" s="114">
        <f>H11</f>
        <v>0.5</v>
      </c>
      <c r="U11" s="114">
        <f>T11</f>
        <v>0.5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>
        <f>AH11/3</f>
        <v>0</v>
      </c>
      <c r="AJ11" s="115">
        <f>SUM(AU11:CR11)</f>
        <v>20</v>
      </c>
      <c r="AK11" s="116">
        <f>AJ11/AK$1*100</f>
        <v>18.51851851851852</v>
      </c>
      <c r="AL11" s="117">
        <f>(H11+I11+K11+M11+O11+Q11+S11+AI11)/4</f>
        <v>1.0403846153846155</v>
      </c>
      <c r="AM11" s="118">
        <f>AL11*10</f>
        <v>10.403846153846155</v>
      </c>
      <c r="AN11" s="119"/>
      <c r="AO11" s="119"/>
      <c r="AP11" s="120" t="str">
        <f>IF(AK11&gt;25,"RF",IF(AL11&gt;5.9,"A","EE"))</f>
        <v>EE</v>
      </c>
      <c r="AQ11" s="121"/>
      <c r="AR11" s="120" t="str">
        <f>IF(AP11="A","A",IF(AP11="RF",AP11,IF(AP11="EE",IF(AQ11="",AP11,IF(AQ11&gt;5.9,"A","RNEE")))))</f>
        <v>EE</v>
      </c>
      <c r="AS11" s="122">
        <f>IF(AQ11="",AL11,AQ11)</f>
        <v>1.0403846153846155</v>
      </c>
      <c r="AT11"/>
      <c r="AU11" s="95" t="s">
        <v>91</v>
      </c>
      <c r="AV11" s="95" t="s">
        <v>91</v>
      </c>
      <c r="AW11" s="95">
        <v>2</v>
      </c>
      <c r="AX11" s="95"/>
      <c r="AY11" s="95"/>
      <c r="AZ11" s="95"/>
      <c r="BA11" s="95"/>
      <c r="BB11" s="96"/>
      <c r="BC11" s="95">
        <v>2</v>
      </c>
      <c r="BD11" s="95"/>
      <c r="BE11" s="95"/>
      <c r="BF11" s="95"/>
      <c r="BG11" s="95">
        <v>2</v>
      </c>
      <c r="BH11" s="95"/>
      <c r="BI11" s="96"/>
      <c r="BJ11" s="95"/>
      <c r="BK11" s="95">
        <v>2</v>
      </c>
      <c r="BL11" s="95"/>
      <c r="BM11" s="95"/>
      <c r="BN11" s="97"/>
      <c r="BO11" s="95">
        <v>2</v>
      </c>
      <c r="BP11" s="95"/>
      <c r="BQ11" s="95">
        <v>2</v>
      </c>
      <c r="BR11" s="95"/>
      <c r="BS11" s="95">
        <v>2</v>
      </c>
      <c r="BT11" s="95"/>
      <c r="BU11" s="95"/>
      <c r="BV11" s="95"/>
      <c r="BW11" s="96"/>
      <c r="BX11" s="95"/>
      <c r="BY11" s="95"/>
      <c r="BZ11" s="95"/>
      <c r="CA11" s="95">
        <v>2</v>
      </c>
      <c r="CB11" s="95"/>
      <c r="CC11" s="97"/>
      <c r="CD11" s="95"/>
      <c r="CE11" s="95">
        <v>2</v>
      </c>
      <c r="CF11" s="95"/>
      <c r="CG11" s="95"/>
      <c r="CH11" s="95"/>
      <c r="CI11" s="95"/>
      <c r="CJ11" s="95"/>
      <c r="CK11" s="95"/>
      <c r="CL11" s="96"/>
      <c r="CM11" s="95"/>
      <c r="CN11" s="95">
        <v>2</v>
      </c>
      <c r="CO11" s="95"/>
      <c r="CP11" s="95"/>
      <c r="CQ11" s="95"/>
      <c r="CR11" s="95"/>
      <c r="CS11" s="95"/>
      <c r="CT11" s="95"/>
      <c r="CU11" s="97"/>
      <c r="CV11" s="97"/>
      <c r="CW11" s="98" t="s">
        <v>123</v>
      </c>
    </row>
    <row r="12" spans="1:101" s="99" customFormat="1" ht="16.5" customHeight="1">
      <c r="A12"/>
      <c r="B12" s="84">
        <v>9</v>
      </c>
      <c r="C12" s="85" t="s">
        <v>124</v>
      </c>
      <c r="D12" s="86" t="s">
        <v>125</v>
      </c>
      <c r="E12" s="86" t="s">
        <v>95</v>
      </c>
      <c r="F12" s="86" t="s">
        <v>126</v>
      </c>
      <c r="G12" s="86">
        <v>2</v>
      </c>
      <c r="H12" s="87">
        <v>1</v>
      </c>
      <c r="I12" s="87">
        <v>0.5</v>
      </c>
      <c r="J12" s="87">
        <v>10</v>
      </c>
      <c r="K12" s="87">
        <f>J12/26*2.5</f>
        <v>0.9615384615384616</v>
      </c>
      <c r="L12" s="87"/>
      <c r="M12" s="87">
        <f>L12/2</f>
        <v>0</v>
      </c>
      <c r="N12" s="87">
        <v>1</v>
      </c>
      <c r="O12" s="87">
        <f>N12+AA12*2</f>
        <v>3</v>
      </c>
      <c r="P12" s="87"/>
      <c r="Q12" s="87">
        <f>P12/3*2</f>
        <v>0</v>
      </c>
      <c r="R12" s="87">
        <f>AI12/10</f>
        <v>0</v>
      </c>
      <c r="S12" s="87">
        <f>(R12+AD12+AE12+AF12+AG12)/5*3</f>
        <v>0</v>
      </c>
      <c r="T12" s="87">
        <f>H12</f>
        <v>1</v>
      </c>
      <c r="U12" s="87">
        <f>T12</f>
        <v>1</v>
      </c>
      <c r="V12" s="87"/>
      <c r="W12" s="87"/>
      <c r="X12" s="87"/>
      <c r="Y12" s="87"/>
      <c r="Z12" s="87"/>
      <c r="AA12" s="87">
        <v>1</v>
      </c>
      <c r="AB12" s="87"/>
      <c r="AC12" s="87"/>
      <c r="AD12" s="87"/>
      <c r="AE12" s="87"/>
      <c r="AF12" s="87"/>
      <c r="AG12" s="87"/>
      <c r="AH12" s="87"/>
      <c r="AI12" s="87">
        <f>AH12/3</f>
        <v>0</v>
      </c>
      <c r="AJ12" s="88">
        <f>SUM(AU12:CR12)</f>
        <v>36</v>
      </c>
      <c r="AK12" s="89">
        <f>AJ12/AK$1*100</f>
        <v>33.33333333333333</v>
      </c>
      <c r="AL12" s="123">
        <f>(H12+I12+K12+M12+O12+Q12+S12+AI12)/4</f>
        <v>1.3653846153846154</v>
      </c>
      <c r="AM12" s="90">
        <f>AL12*10</f>
        <v>13.653846153846153</v>
      </c>
      <c r="AN12" s="91"/>
      <c r="AO12" s="91"/>
      <c r="AP12" s="92" t="str">
        <f>IF(AK12&gt;25,"RF",IF(AL12&gt;5.9,"A","EE"))</f>
        <v>RF</v>
      </c>
      <c r="AQ12" s="93"/>
      <c r="AR12" s="92" t="str">
        <f>IF(AP12="A","A",IF(AP12="RF",AP12,IF(AP12="EE",IF(AQ12="",AP12,IF(AQ12&gt;5.9,"A","RNEE")))))</f>
        <v>RF</v>
      </c>
      <c r="AS12" s="124">
        <f>IF(AQ12="",AL12,AQ12)</f>
        <v>1.3653846153846154</v>
      </c>
      <c r="AT12"/>
      <c r="AU12" s="95" t="s">
        <v>91</v>
      </c>
      <c r="AV12" s="95" t="s">
        <v>91</v>
      </c>
      <c r="AW12" s="95"/>
      <c r="AX12" s="95">
        <v>2</v>
      </c>
      <c r="AY12" s="95"/>
      <c r="AZ12" s="95"/>
      <c r="BA12" s="95"/>
      <c r="BB12" s="96"/>
      <c r="BC12" s="95">
        <v>2</v>
      </c>
      <c r="BD12" s="95">
        <v>2</v>
      </c>
      <c r="BE12" s="95"/>
      <c r="BF12" s="95"/>
      <c r="BG12" s="95"/>
      <c r="BH12" s="95"/>
      <c r="BI12" s="96"/>
      <c r="BJ12" s="95"/>
      <c r="BK12" s="95"/>
      <c r="BL12" s="95"/>
      <c r="BM12" s="95"/>
      <c r="BN12" s="97"/>
      <c r="BO12" s="95"/>
      <c r="BP12" s="95"/>
      <c r="BQ12" s="95">
        <v>2</v>
      </c>
      <c r="BR12" s="95"/>
      <c r="BS12" s="95"/>
      <c r="BT12" s="95"/>
      <c r="BU12" s="95"/>
      <c r="BV12" s="95">
        <v>2</v>
      </c>
      <c r="BW12" s="96"/>
      <c r="BX12" s="95"/>
      <c r="BY12" s="95">
        <v>2</v>
      </c>
      <c r="BZ12" s="95">
        <v>2</v>
      </c>
      <c r="CA12" s="95"/>
      <c r="CB12" s="95"/>
      <c r="CC12" s="97"/>
      <c r="CD12" s="95">
        <v>2</v>
      </c>
      <c r="CE12" s="95">
        <v>2</v>
      </c>
      <c r="CF12" s="95">
        <v>2</v>
      </c>
      <c r="CG12" s="95">
        <v>2</v>
      </c>
      <c r="CH12" s="95">
        <v>2</v>
      </c>
      <c r="CI12" s="95">
        <v>2</v>
      </c>
      <c r="CJ12" s="95">
        <v>2</v>
      </c>
      <c r="CK12" s="95">
        <v>2</v>
      </c>
      <c r="CL12" s="96"/>
      <c r="CM12" s="95">
        <v>2</v>
      </c>
      <c r="CN12" s="95">
        <v>2</v>
      </c>
      <c r="CO12" s="95">
        <v>2</v>
      </c>
      <c r="CP12" s="95"/>
      <c r="CQ12" s="95"/>
      <c r="CR12" s="95"/>
      <c r="CS12" s="95"/>
      <c r="CT12" s="95">
        <v>2</v>
      </c>
      <c r="CU12" s="97"/>
      <c r="CV12" s="97"/>
      <c r="CW12" s="98" t="s">
        <v>105</v>
      </c>
    </row>
    <row r="13" spans="1:101" s="129" customFormat="1" ht="16.5" customHeight="1">
      <c r="A13" s="127"/>
      <c r="B13" s="100">
        <v>10</v>
      </c>
      <c r="C13" s="101" t="s">
        <v>127</v>
      </c>
      <c r="D13" s="102" t="s">
        <v>128</v>
      </c>
      <c r="E13" s="102" t="s">
        <v>95</v>
      </c>
      <c r="F13" s="102" t="s">
        <v>129</v>
      </c>
      <c r="G13" s="102">
        <v>2</v>
      </c>
      <c r="H13" s="103">
        <v>1</v>
      </c>
      <c r="I13" s="103">
        <v>0</v>
      </c>
      <c r="J13" s="114">
        <f>M13/10</f>
        <v>0</v>
      </c>
      <c r="K13" s="103">
        <f>J13/26*2.5</f>
        <v>0</v>
      </c>
      <c r="L13" s="103"/>
      <c r="M13" s="103">
        <f>L13/2</f>
        <v>0</v>
      </c>
      <c r="N13" s="103">
        <v>1</v>
      </c>
      <c r="O13" s="103">
        <f>N13+AA13*2</f>
        <v>1</v>
      </c>
      <c r="P13" s="103">
        <v>6</v>
      </c>
      <c r="Q13" s="103">
        <f>P13/3*2</f>
        <v>4</v>
      </c>
      <c r="R13" s="103">
        <f>AI13/10</f>
        <v>0.26666666666666666</v>
      </c>
      <c r="S13" s="103">
        <f>(R13+AD13+AE13+AF13+AG13)/5*3</f>
        <v>0.15999999999999998</v>
      </c>
      <c r="T13" s="103">
        <f>H13</f>
        <v>1</v>
      </c>
      <c r="U13" s="103">
        <f>T13</f>
        <v>1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>
        <v>8</v>
      </c>
      <c r="AI13" s="103">
        <f>AH13/3</f>
        <v>2.6666666666666665</v>
      </c>
      <c r="AJ13" s="104">
        <f>SUM(AU13:CR13)</f>
        <v>24</v>
      </c>
      <c r="AK13" s="105">
        <f>AJ13/AK$1*100</f>
        <v>22.22222222222222</v>
      </c>
      <c r="AL13" s="125">
        <f>(H13+I13+K13+M13+O13+Q13+S13+AI13)/4</f>
        <v>2.2066666666666666</v>
      </c>
      <c r="AM13" s="106">
        <f>AL13*10</f>
        <v>22.066666666666666</v>
      </c>
      <c r="AN13" s="107"/>
      <c r="AO13" s="107"/>
      <c r="AP13" s="108" t="str">
        <f>IF(AK13&gt;25,"RF",IF(AL13&gt;5.9,"A","EE"))</f>
        <v>EE</v>
      </c>
      <c r="AQ13" s="109"/>
      <c r="AR13" s="108" t="str">
        <f>IF(AP13="A","A",IF(AP13="RF",AP13,IF(AP13="EE",IF(AQ13="",AP13,IF(AQ13&gt;5.9,"A","RNEE")))))</f>
        <v>EE</v>
      </c>
      <c r="AS13" s="126">
        <f>IF(AQ13="",AL13,AQ13)</f>
        <v>2.2066666666666666</v>
      </c>
      <c r="AT13" s="127"/>
      <c r="AU13" s="95"/>
      <c r="AV13" s="95"/>
      <c r="AW13" s="95"/>
      <c r="AX13" s="95"/>
      <c r="AY13" s="95"/>
      <c r="AZ13" s="95"/>
      <c r="BA13" s="95"/>
      <c r="BB13" s="96">
        <v>2</v>
      </c>
      <c r="BC13" s="95">
        <v>2</v>
      </c>
      <c r="BD13" s="95"/>
      <c r="BE13" s="95"/>
      <c r="BF13" s="95"/>
      <c r="BG13" s="95"/>
      <c r="BH13" s="95">
        <v>2</v>
      </c>
      <c r="BI13" s="96"/>
      <c r="BJ13" s="95">
        <v>2</v>
      </c>
      <c r="BK13" s="95"/>
      <c r="BL13" s="95"/>
      <c r="BM13" s="95"/>
      <c r="BN13" s="97"/>
      <c r="BO13" s="95">
        <v>2</v>
      </c>
      <c r="BP13" s="95"/>
      <c r="BQ13" s="95"/>
      <c r="BR13" s="95">
        <v>2</v>
      </c>
      <c r="BS13" s="95"/>
      <c r="BT13" s="95"/>
      <c r="BU13" s="95"/>
      <c r="BV13" s="95">
        <v>2</v>
      </c>
      <c r="BW13" s="96"/>
      <c r="BX13" s="95"/>
      <c r="BY13" s="95">
        <v>2</v>
      </c>
      <c r="BZ13" s="95">
        <v>2</v>
      </c>
      <c r="CA13" s="95"/>
      <c r="CB13" s="95"/>
      <c r="CC13" s="97"/>
      <c r="CD13" s="95"/>
      <c r="CE13" s="95"/>
      <c r="CF13" s="95">
        <v>2</v>
      </c>
      <c r="CG13" s="95"/>
      <c r="CH13" s="95"/>
      <c r="CI13" s="95">
        <v>2</v>
      </c>
      <c r="CJ13" s="95">
        <v>2</v>
      </c>
      <c r="CK13" s="95"/>
      <c r="CL13" s="96"/>
      <c r="CM13" s="95"/>
      <c r="CN13" s="95"/>
      <c r="CO13" s="95"/>
      <c r="CP13" s="95"/>
      <c r="CQ13" s="95"/>
      <c r="CR13" s="95"/>
      <c r="CS13" s="95"/>
      <c r="CT13" s="95">
        <v>2</v>
      </c>
      <c r="CU13" s="97"/>
      <c r="CV13" s="97"/>
      <c r="CW13" s="128" t="s">
        <v>130</v>
      </c>
    </row>
    <row r="14" spans="1:101" s="99" customFormat="1" ht="16.5" customHeight="1">
      <c r="A14"/>
      <c r="B14" s="84">
        <v>11</v>
      </c>
      <c r="C14" s="85" t="s">
        <v>131</v>
      </c>
      <c r="D14" s="86" t="s">
        <v>132</v>
      </c>
      <c r="E14" s="86" t="s">
        <v>95</v>
      </c>
      <c r="F14" s="86" t="s">
        <v>133</v>
      </c>
      <c r="G14" s="86">
        <v>2</v>
      </c>
      <c r="H14" s="87">
        <v>1</v>
      </c>
      <c r="I14" s="87">
        <v>0.5</v>
      </c>
      <c r="J14" s="87">
        <v>10</v>
      </c>
      <c r="K14" s="87">
        <f>J14/26*2.5</f>
        <v>0.9615384615384616</v>
      </c>
      <c r="L14" s="87">
        <v>12</v>
      </c>
      <c r="M14" s="87">
        <f>L14/2</f>
        <v>6</v>
      </c>
      <c r="N14" s="87">
        <v>1</v>
      </c>
      <c r="O14" s="87">
        <f>N14+AA14*2</f>
        <v>3</v>
      </c>
      <c r="P14" s="87">
        <v>9.8</v>
      </c>
      <c r="Q14" s="87">
        <f>P14/3*2</f>
        <v>6.533333333333334</v>
      </c>
      <c r="R14" s="87">
        <v>1</v>
      </c>
      <c r="S14" s="87">
        <f>(R14+AD14+AE14+AF14+AG14)/5*3</f>
        <v>3</v>
      </c>
      <c r="T14" s="87">
        <f>H14</f>
        <v>1</v>
      </c>
      <c r="U14" s="87">
        <f>T14</f>
        <v>1</v>
      </c>
      <c r="V14" s="87"/>
      <c r="W14" s="87"/>
      <c r="X14" s="87"/>
      <c r="Y14" s="87"/>
      <c r="Z14" s="87"/>
      <c r="AA14" s="87">
        <v>1</v>
      </c>
      <c r="AB14" s="87"/>
      <c r="AC14" s="87"/>
      <c r="AD14" s="87">
        <v>1</v>
      </c>
      <c r="AE14" s="87">
        <v>1</v>
      </c>
      <c r="AF14" s="87">
        <v>1</v>
      </c>
      <c r="AG14" s="87">
        <v>1</v>
      </c>
      <c r="AH14" s="87">
        <v>22.8</v>
      </c>
      <c r="AI14" s="87">
        <f>AH14/3</f>
        <v>7.6000000000000005</v>
      </c>
      <c r="AJ14" s="88">
        <f>SUM(AU14:CR14)</f>
        <v>2</v>
      </c>
      <c r="AK14" s="89">
        <f>AJ14/AK$1*100</f>
        <v>1.8518518518518516</v>
      </c>
      <c r="AL14" s="123">
        <f>(H14+I14+K14+M14+O14+Q14+S14+AI14)/4</f>
        <v>7.148717948717949</v>
      </c>
      <c r="AM14" s="90">
        <f>AL14*10</f>
        <v>71.48717948717949</v>
      </c>
      <c r="AN14" s="91"/>
      <c r="AO14" s="91"/>
      <c r="AP14" s="92" t="str">
        <f>IF(AK14&gt;25,"RF",IF(AL14&gt;5.9,"A","EE"))</f>
        <v>A</v>
      </c>
      <c r="AQ14" s="93"/>
      <c r="AR14" s="92" t="str">
        <f>IF(AP14="A","A",IF(AP14="RF",AP14,IF(AP14="EE",IF(AQ14="",AP14,IF(AQ14&gt;5.9,"A","RNEE")))))</f>
        <v>A</v>
      </c>
      <c r="AS14" s="124">
        <f>IF(AQ14="",AL14,AQ14)</f>
        <v>7.148717948717949</v>
      </c>
      <c r="AT14"/>
      <c r="AU14" s="95"/>
      <c r="AV14" s="95"/>
      <c r="AW14" s="95"/>
      <c r="AX14" s="95"/>
      <c r="AY14" s="95"/>
      <c r="AZ14" s="95"/>
      <c r="BA14" s="95"/>
      <c r="BB14" s="96"/>
      <c r="BC14" s="95"/>
      <c r="BD14" s="95"/>
      <c r="BE14" s="95"/>
      <c r="BF14" s="95"/>
      <c r="BG14" s="95"/>
      <c r="BH14" s="95"/>
      <c r="BI14" s="96"/>
      <c r="BJ14" s="95"/>
      <c r="BK14" s="95"/>
      <c r="BL14" s="95"/>
      <c r="BM14" s="95"/>
      <c r="BN14" s="97"/>
      <c r="BO14" s="95"/>
      <c r="BP14" s="95"/>
      <c r="BQ14" s="95"/>
      <c r="BR14" s="95"/>
      <c r="BS14" s="95"/>
      <c r="BT14" s="95"/>
      <c r="BU14" s="95"/>
      <c r="BV14" s="95"/>
      <c r="BW14" s="96"/>
      <c r="BX14" s="95"/>
      <c r="BY14" s="95"/>
      <c r="BZ14" s="95"/>
      <c r="CA14" s="95"/>
      <c r="CB14" s="95"/>
      <c r="CC14" s="97"/>
      <c r="CD14" s="95"/>
      <c r="CE14" s="95"/>
      <c r="CF14" s="95"/>
      <c r="CG14" s="95"/>
      <c r="CH14" s="95"/>
      <c r="CI14" s="95"/>
      <c r="CJ14" s="95"/>
      <c r="CK14" s="95"/>
      <c r="CL14" s="96"/>
      <c r="CM14" s="95"/>
      <c r="CN14" s="95"/>
      <c r="CO14" s="95">
        <v>2</v>
      </c>
      <c r="CP14" s="95"/>
      <c r="CQ14" s="95"/>
      <c r="CR14" s="95"/>
      <c r="CS14" s="95"/>
      <c r="CT14" s="95"/>
      <c r="CU14" s="97"/>
      <c r="CV14" s="97"/>
      <c r="CW14" s="98" t="s">
        <v>134</v>
      </c>
    </row>
    <row r="15" spans="1:101" s="99" customFormat="1" ht="16.5" customHeight="1">
      <c r="A15"/>
      <c r="B15" s="111">
        <v>12</v>
      </c>
      <c r="C15" s="112" t="s">
        <v>135</v>
      </c>
      <c r="D15" s="113" t="s">
        <v>136</v>
      </c>
      <c r="E15" s="113" t="s">
        <v>137</v>
      </c>
      <c r="F15" s="113" t="s">
        <v>138</v>
      </c>
      <c r="G15" s="113">
        <v>2</v>
      </c>
      <c r="H15" s="114">
        <v>1</v>
      </c>
      <c r="I15" s="114">
        <v>0.5</v>
      </c>
      <c r="J15" s="114">
        <v>10</v>
      </c>
      <c r="K15" s="114">
        <f>J15/26*2.5</f>
        <v>0.9615384615384616</v>
      </c>
      <c r="L15" s="114">
        <v>1</v>
      </c>
      <c r="M15" s="114">
        <f>L15/2</f>
        <v>0.5</v>
      </c>
      <c r="N15" s="114">
        <v>1</v>
      </c>
      <c r="O15" s="114">
        <f>N15+AA15*2</f>
        <v>3</v>
      </c>
      <c r="P15" s="114">
        <v>1.8</v>
      </c>
      <c r="Q15" s="114">
        <f>P15/3*2</f>
        <v>1.2</v>
      </c>
      <c r="R15" s="114">
        <v>1</v>
      </c>
      <c r="S15" s="114">
        <f>(R15+AD15+AE15+AF15+AG15)/5*3</f>
        <v>1.2000000000000002</v>
      </c>
      <c r="T15" s="114">
        <f>H15</f>
        <v>1</v>
      </c>
      <c r="U15" s="114">
        <f>T15</f>
        <v>1</v>
      </c>
      <c r="V15" s="114"/>
      <c r="W15" s="114"/>
      <c r="X15" s="114"/>
      <c r="Y15" s="114"/>
      <c r="Z15" s="114"/>
      <c r="AA15" s="114">
        <v>1</v>
      </c>
      <c r="AB15" s="114"/>
      <c r="AC15" s="114"/>
      <c r="AD15" s="114"/>
      <c r="AE15" s="114"/>
      <c r="AF15" s="114">
        <v>1</v>
      </c>
      <c r="AG15" s="114"/>
      <c r="AH15" s="114"/>
      <c r="AI15" s="114">
        <f>AH15/3</f>
        <v>0</v>
      </c>
      <c r="AJ15" s="115">
        <f>SUM(AU15:CR15)</f>
        <v>4</v>
      </c>
      <c r="AK15" s="116">
        <f>AJ15/AK$1*100</f>
        <v>3.7037037037037033</v>
      </c>
      <c r="AL15" s="117">
        <f>(H15+I15+K15+M15+O15+Q15+S15+AI15)/4</f>
        <v>2.0903846153846155</v>
      </c>
      <c r="AM15" s="118">
        <f>AL15*10</f>
        <v>20.903846153846153</v>
      </c>
      <c r="AN15" s="119"/>
      <c r="AO15" s="119"/>
      <c r="AP15" s="120" t="str">
        <f>IF(AK15&gt;25,"RF",IF(AL15&gt;5.9,"A","EE"))</f>
        <v>EE</v>
      </c>
      <c r="AQ15" s="121"/>
      <c r="AR15" s="120" t="str">
        <f>IF(AP15="A","A",IF(AP15="RF",AP15,IF(AP15="EE",IF(AQ15="",AP15,IF(AQ15&gt;5.9,"A","RNEE")))))</f>
        <v>EE</v>
      </c>
      <c r="AS15" s="122">
        <f>IF(AQ15="",AL15,AQ15)</f>
        <v>2.0903846153846155</v>
      </c>
      <c r="AT15"/>
      <c r="AU15" s="95"/>
      <c r="AV15" s="95"/>
      <c r="AW15" s="95"/>
      <c r="AX15" s="95"/>
      <c r="AY15" s="95"/>
      <c r="AZ15" s="95"/>
      <c r="BA15" s="95"/>
      <c r="BB15" s="96"/>
      <c r="BC15" s="95">
        <v>2</v>
      </c>
      <c r="BD15" s="95"/>
      <c r="BE15" s="95"/>
      <c r="BF15" s="95"/>
      <c r="BG15" s="95"/>
      <c r="BH15" s="95"/>
      <c r="BI15" s="96"/>
      <c r="BJ15" s="95"/>
      <c r="BK15" s="95"/>
      <c r="BL15" s="95"/>
      <c r="BM15" s="95"/>
      <c r="BN15" s="97"/>
      <c r="BO15" s="95"/>
      <c r="BP15" s="95"/>
      <c r="BQ15" s="95"/>
      <c r="BR15" s="95"/>
      <c r="BS15" s="95"/>
      <c r="BT15" s="95"/>
      <c r="BU15" s="95"/>
      <c r="BV15" s="95"/>
      <c r="BW15" s="96"/>
      <c r="BX15" s="95"/>
      <c r="BY15" s="95"/>
      <c r="BZ15" s="95"/>
      <c r="CA15" s="95"/>
      <c r="CB15" s="95"/>
      <c r="CC15" s="97"/>
      <c r="CD15" s="95"/>
      <c r="CE15" s="95"/>
      <c r="CF15" s="95"/>
      <c r="CG15" s="95"/>
      <c r="CH15" s="95"/>
      <c r="CI15" s="95"/>
      <c r="CJ15" s="95"/>
      <c r="CK15" s="95">
        <v>2</v>
      </c>
      <c r="CL15" s="96"/>
      <c r="CM15" s="95"/>
      <c r="CN15" s="95"/>
      <c r="CO15" s="95"/>
      <c r="CP15" s="95"/>
      <c r="CQ15" s="95"/>
      <c r="CR15" s="95"/>
      <c r="CS15" s="95"/>
      <c r="CT15" s="95"/>
      <c r="CU15" s="97"/>
      <c r="CV15" s="97"/>
      <c r="CW15" s="98" t="s">
        <v>139</v>
      </c>
    </row>
    <row r="16" spans="1:101" s="99" customFormat="1" ht="16.5" customHeight="1">
      <c r="A16"/>
      <c r="B16" s="84">
        <v>13</v>
      </c>
      <c r="C16" s="85" t="s">
        <v>140</v>
      </c>
      <c r="D16" s="86" t="s">
        <v>141</v>
      </c>
      <c r="E16" s="86" t="s">
        <v>137</v>
      </c>
      <c r="F16" s="86" t="s">
        <v>142</v>
      </c>
      <c r="G16" s="86">
        <v>2</v>
      </c>
      <c r="H16" s="87">
        <v>0.5</v>
      </c>
      <c r="I16" s="87">
        <v>0.5</v>
      </c>
      <c r="J16" s="87">
        <v>10</v>
      </c>
      <c r="K16" s="87">
        <f>J16/26*2.5</f>
        <v>0.9615384615384616</v>
      </c>
      <c r="L16" s="87">
        <v>2</v>
      </c>
      <c r="M16" s="87">
        <f>L16/2</f>
        <v>1</v>
      </c>
      <c r="N16" s="87">
        <f>Q16/10</f>
        <v>0.06666666666666667</v>
      </c>
      <c r="O16" s="87">
        <f>N16+AA16*2</f>
        <v>0.06666666666666667</v>
      </c>
      <c r="P16" s="87">
        <v>1</v>
      </c>
      <c r="Q16" s="87">
        <f>P16/3*2</f>
        <v>0.6666666666666666</v>
      </c>
      <c r="R16" s="87">
        <f>AI16/10</f>
        <v>0</v>
      </c>
      <c r="S16" s="87">
        <f>(R16+AD16+AE16+AF16+AG16)/5*3</f>
        <v>0</v>
      </c>
      <c r="T16" s="87">
        <f>H16</f>
        <v>0.5</v>
      </c>
      <c r="U16" s="87">
        <f>T16</f>
        <v>0.5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>
        <v>0</v>
      </c>
      <c r="AI16" s="87">
        <f>AH16/3</f>
        <v>0</v>
      </c>
      <c r="AJ16" s="88">
        <f>SUM(AU16:CR16)</f>
        <v>16</v>
      </c>
      <c r="AK16" s="89">
        <f>AJ16/AK$1*100</f>
        <v>14.814814814814813</v>
      </c>
      <c r="AL16" s="123">
        <f>(H16+I16+K16+M16+O16+Q16+S16+AI16)/4</f>
        <v>0.9237179487179488</v>
      </c>
      <c r="AM16" s="90">
        <f>AL16*10</f>
        <v>9.237179487179487</v>
      </c>
      <c r="AN16" s="91"/>
      <c r="AO16" s="91"/>
      <c r="AP16" s="92" t="str">
        <f>IF(AK16&gt;25,"RF",IF(AL16&gt;5.9,"A","EE"))</f>
        <v>EE</v>
      </c>
      <c r="AQ16" s="93"/>
      <c r="AR16" s="92" t="str">
        <f>IF(AP16="A","A",IF(AP16="RF",AP16,IF(AP16="EE",IF(AQ16="",AP16,IF(AQ16&gt;5.9,"A","RNEE")))))</f>
        <v>EE</v>
      </c>
      <c r="AS16" s="124">
        <f>IF(AQ16="",AL16,AQ16)</f>
        <v>0.9237179487179488</v>
      </c>
      <c r="AT16"/>
      <c r="AU16" s="95" t="s">
        <v>91</v>
      </c>
      <c r="AV16" s="95" t="s">
        <v>91</v>
      </c>
      <c r="AW16" s="95">
        <v>2</v>
      </c>
      <c r="AX16" s="95"/>
      <c r="AY16" s="95">
        <v>2</v>
      </c>
      <c r="AZ16" s="95"/>
      <c r="BA16" s="95"/>
      <c r="BB16" s="96"/>
      <c r="BC16" s="95"/>
      <c r="BD16" s="95">
        <v>2</v>
      </c>
      <c r="BE16" s="95"/>
      <c r="BF16" s="95"/>
      <c r="BG16" s="95"/>
      <c r="BH16" s="95"/>
      <c r="BI16" s="96"/>
      <c r="BJ16" s="95"/>
      <c r="BK16" s="95">
        <v>2</v>
      </c>
      <c r="BL16" s="95"/>
      <c r="BM16" s="95"/>
      <c r="BN16" s="97"/>
      <c r="BO16" s="95"/>
      <c r="BP16" s="95"/>
      <c r="BQ16" s="95"/>
      <c r="BR16" s="95"/>
      <c r="BS16" s="95"/>
      <c r="BT16" s="95"/>
      <c r="BU16" s="95"/>
      <c r="BV16" s="95"/>
      <c r="BW16" s="96"/>
      <c r="BX16" s="95"/>
      <c r="BY16" s="95"/>
      <c r="BZ16" s="95"/>
      <c r="CA16" s="95"/>
      <c r="CB16" s="95"/>
      <c r="CC16" s="97"/>
      <c r="CD16" s="95">
        <v>2</v>
      </c>
      <c r="CE16" s="95"/>
      <c r="CF16" s="95"/>
      <c r="CG16" s="95">
        <v>2</v>
      </c>
      <c r="CH16" s="95"/>
      <c r="CI16" s="95"/>
      <c r="CJ16" s="95"/>
      <c r="CK16" s="95"/>
      <c r="CL16" s="96"/>
      <c r="CM16" s="95">
        <v>2</v>
      </c>
      <c r="CN16" s="95"/>
      <c r="CO16" s="95">
        <v>2</v>
      </c>
      <c r="CP16" s="95"/>
      <c r="CQ16" s="95"/>
      <c r="CR16" s="95"/>
      <c r="CS16" s="95"/>
      <c r="CT16" s="95">
        <v>2</v>
      </c>
      <c r="CU16" s="97"/>
      <c r="CV16" s="97"/>
      <c r="CW16" s="98" t="s">
        <v>97</v>
      </c>
    </row>
    <row r="17" spans="1:101" s="99" customFormat="1" ht="16.5" customHeight="1">
      <c r="A17"/>
      <c r="B17" s="100">
        <v>14</v>
      </c>
      <c r="C17" s="101" t="s">
        <v>143</v>
      </c>
      <c r="D17" s="102" t="s">
        <v>144</v>
      </c>
      <c r="E17" s="102" t="s">
        <v>95</v>
      </c>
      <c r="F17" s="102" t="s">
        <v>145</v>
      </c>
      <c r="G17" s="102">
        <v>2</v>
      </c>
      <c r="H17" s="103">
        <v>1</v>
      </c>
      <c r="I17" s="103">
        <v>0.5</v>
      </c>
      <c r="J17" s="103">
        <v>10</v>
      </c>
      <c r="K17" s="103">
        <f>J17/26*2.5</f>
        <v>0.9615384615384616</v>
      </c>
      <c r="L17" s="103">
        <v>17</v>
      </c>
      <c r="M17" s="103">
        <f>L17/2</f>
        <v>8.5</v>
      </c>
      <c r="N17" s="114">
        <f>Q17/10</f>
        <v>0.8</v>
      </c>
      <c r="O17" s="103">
        <f>N17+AA17*2</f>
        <v>2.8</v>
      </c>
      <c r="P17" s="103">
        <v>12</v>
      </c>
      <c r="Q17" s="103">
        <f>P17/3*2</f>
        <v>8</v>
      </c>
      <c r="R17" s="103">
        <v>1</v>
      </c>
      <c r="S17" s="103">
        <f>(R17+AD17+AE17+AF17+AG17)/5*3</f>
        <v>1.7999999999999998</v>
      </c>
      <c r="T17" s="103">
        <f>H17</f>
        <v>1</v>
      </c>
      <c r="U17" s="103">
        <f>T17</f>
        <v>1</v>
      </c>
      <c r="V17" s="103"/>
      <c r="W17" s="103"/>
      <c r="X17" s="103"/>
      <c r="Y17" s="103"/>
      <c r="Z17" s="103"/>
      <c r="AA17" s="103">
        <v>1</v>
      </c>
      <c r="AB17" s="103"/>
      <c r="AC17" s="103"/>
      <c r="AD17" s="103">
        <v>0.5</v>
      </c>
      <c r="AE17" s="103">
        <v>0.5</v>
      </c>
      <c r="AF17" s="103"/>
      <c r="AG17" s="103">
        <v>1</v>
      </c>
      <c r="AH17" s="103">
        <v>23.5</v>
      </c>
      <c r="AI17" s="103">
        <f>AH17/3</f>
        <v>7.833333333333333</v>
      </c>
      <c r="AJ17" s="104">
        <f>SUM(AU17:CR17)</f>
        <v>4</v>
      </c>
      <c r="AK17" s="105">
        <f>AJ17/AK$1*100</f>
        <v>3.7037037037037033</v>
      </c>
      <c r="AL17" s="125">
        <f>(H17+I17+K17+M17+O17+Q17+S17+AI17)/4</f>
        <v>7.848717948717948</v>
      </c>
      <c r="AM17" s="106">
        <f>AL17*10</f>
        <v>78.48717948717949</v>
      </c>
      <c r="AN17" s="107"/>
      <c r="AO17" s="107"/>
      <c r="AP17" s="108" t="str">
        <f>IF(AK17&gt;25,"RF",IF(AL17&gt;5.9,"A","EE"))</f>
        <v>A</v>
      </c>
      <c r="AQ17" s="109"/>
      <c r="AR17" s="108" t="str">
        <f>IF(AP17="A","A",IF(AP17="RF",AP17,IF(AP17="EE",IF(AQ17="",AP17,IF(AQ17&gt;5.9,"A","RNEE")))))</f>
        <v>A</v>
      </c>
      <c r="AS17" s="126">
        <f>IF(AQ17="",AL17,AQ17)</f>
        <v>7.848717948717948</v>
      </c>
      <c r="AT17"/>
      <c r="AU17" s="95"/>
      <c r="AV17" s="95"/>
      <c r="AW17" s="95"/>
      <c r="AX17" s="95"/>
      <c r="AY17" s="95"/>
      <c r="AZ17" s="95"/>
      <c r="BA17" s="95"/>
      <c r="BB17" s="96"/>
      <c r="BC17" s="95"/>
      <c r="BD17" s="95"/>
      <c r="BE17" s="95"/>
      <c r="BF17" s="95">
        <v>2</v>
      </c>
      <c r="BG17" s="95"/>
      <c r="BH17" s="95"/>
      <c r="BI17" s="96"/>
      <c r="BJ17" s="95"/>
      <c r="BK17" s="95"/>
      <c r="BL17" s="95"/>
      <c r="BM17" s="95"/>
      <c r="BN17" s="97"/>
      <c r="BO17" s="95"/>
      <c r="BP17" s="95"/>
      <c r="BQ17" s="95"/>
      <c r="BR17" s="95"/>
      <c r="BS17" s="95"/>
      <c r="BT17" s="95"/>
      <c r="BU17" s="95"/>
      <c r="BV17" s="95"/>
      <c r="BW17" s="96"/>
      <c r="BX17" s="95"/>
      <c r="BY17" s="95"/>
      <c r="BZ17" s="95"/>
      <c r="CA17" s="95"/>
      <c r="CB17" s="95"/>
      <c r="CC17" s="97"/>
      <c r="CD17" s="95"/>
      <c r="CE17" s="95"/>
      <c r="CF17" s="95"/>
      <c r="CG17" s="95"/>
      <c r="CH17" s="95"/>
      <c r="CI17" s="95">
        <v>2</v>
      </c>
      <c r="CJ17" s="95"/>
      <c r="CK17" s="95"/>
      <c r="CL17" s="96"/>
      <c r="CM17" s="95"/>
      <c r="CN17" s="95"/>
      <c r="CO17" s="95"/>
      <c r="CP17" s="95"/>
      <c r="CQ17" s="95"/>
      <c r="CR17" s="95"/>
      <c r="CS17" s="95"/>
      <c r="CT17" s="95"/>
      <c r="CU17" s="97"/>
      <c r="CV17" s="97"/>
      <c r="CW17" s="98" t="s">
        <v>113</v>
      </c>
    </row>
    <row r="18" spans="1:101" s="99" customFormat="1" ht="16.5" customHeight="1">
      <c r="A18"/>
      <c r="B18" s="84">
        <v>15</v>
      </c>
      <c r="C18" s="85" t="s">
        <v>146</v>
      </c>
      <c r="D18" s="86" t="s">
        <v>147</v>
      </c>
      <c r="E18" s="86" t="s">
        <v>95</v>
      </c>
      <c r="F18" s="86" t="s">
        <v>148</v>
      </c>
      <c r="G18" s="86">
        <v>3</v>
      </c>
      <c r="H18" s="87">
        <v>1</v>
      </c>
      <c r="I18" s="87">
        <v>0.5</v>
      </c>
      <c r="J18" s="87">
        <v>15.05</v>
      </c>
      <c r="K18" s="87">
        <f>J18/26*2.5</f>
        <v>1.4471153846153848</v>
      </c>
      <c r="L18" s="87">
        <v>6</v>
      </c>
      <c r="M18" s="87">
        <f>L18/2</f>
        <v>3</v>
      </c>
      <c r="N18" s="87">
        <v>1</v>
      </c>
      <c r="O18" s="87">
        <f>N18+AA18*2</f>
        <v>3</v>
      </c>
      <c r="P18" s="87">
        <v>11.2</v>
      </c>
      <c r="Q18" s="87">
        <f>P18/3*2</f>
        <v>7.466666666666666</v>
      </c>
      <c r="R18" s="87">
        <v>1</v>
      </c>
      <c r="S18" s="87">
        <f>(R18+AD18+AE18+AF18+AG18)/5*3</f>
        <v>3</v>
      </c>
      <c r="T18" s="87">
        <f>H18</f>
        <v>1</v>
      </c>
      <c r="U18" s="87">
        <f>T18</f>
        <v>1</v>
      </c>
      <c r="V18" s="87"/>
      <c r="W18" s="87"/>
      <c r="X18" s="87"/>
      <c r="Y18" s="87"/>
      <c r="Z18" s="87"/>
      <c r="AA18" s="87">
        <v>1</v>
      </c>
      <c r="AB18" s="87"/>
      <c r="AC18" s="87"/>
      <c r="AD18" s="87">
        <v>1</v>
      </c>
      <c r="AE18" s="87">
        <v>1</v>
      </c>
      <c r="AF18" s="87">
        <v>1</v>
      </c>
      <c r="AG18" s="87">
        <v>1</v>
      </c>
      <c r="AH18" s="87">
        <v>21</v>
      </c>
      <c r="AI18" s="87">
        <f>AH18/3</f>
        <v>7</v>
      </c>
      <c r="AJ18" s="88">
        <f>SUM(AU18:CR18)</f>
        <v>0</v>
      </c>
      <c r="AK18" s="89">
        <f>AJ18/AK$1*100</f>
        <v>0</v>
      </c>
      <c r="AL18" s="123">
        <f>(H18+I18+K18+M18+O18+Q18+S18+AI18)/4</f>
        <v>6.603445512820513</v>
      </c>
      <c r="AM18" s="90">
        <f>AL18*10</f>
        <v>66.03445512820512</v>
      </c>
      <c r="AN18" s="91"/>
      <c r="AO18" s="91"/>
      <c r="AP18" s="92" t="str">
        <f>IF(AK18&gt;25,"RF",IF(AL18&gt;5.9,"A","EE"))</f>
        <v>A</v>
      </c>
      <c r="AQ18" s="93"/>
      <c r="AR18" s="92" t="str">
        <f>IF(AP18="A","A",IF(AP18="RF",AP18,IF(AP18="EE",IF(AQ18="",AP18,IF(AQ18&gt;5.9,"A","RNEE")))))</f>
        <v>A</v>
      </c>
      <c r="AS18" s="124">
        <f>IF(AQ18="",AL18,AQ18)</f>
        <v>6.603445512820513</v>
      </c>
      <c r="AT18"/>
      <c r="AU18" s="95"/>
      <c r="AV18" s="95"/>
      <c r="AW18" s="95"/>
      <c r="AX18" s="95"/>
      <c r="AY18" s="95"/>
      <c r="AZ18" s="95"/>
      <c r="BA18" s="95"/>
      <c r="BB18" s="96"/>
      <c r="BC18" s="95"/>
      <c r="BD18" s="95"/>
      <c r="BE18" s="95"/>
      <c r="BF18" s="95"/>
      <c r="BG18" s="95"/>
      <c r="BH18" s="95"/>
      <c r="BI18" s="96"/>
      <c r="BJ18" s="95"/>
      <c r="BK18" s="95"/>
      <c r="BL18" s="95"/>
      <c r="BM18" s="95"/>
      <c r="BN18" s="97"/>
      <c r="BO18" s="95"/>
      <c r="BP18" s="95"/>
      <c r="BQ18" s="95"/>
      <c r="BR18" s="95"/>
      <c r="BS18" s="95"/>
      <c r="BT18" s="95"/>
      <c r="BU18" s="95"/>
      <c r="BV18" s="95"/>
      <c r="BW18" s="96"/>
      <c r="BX18" s="95"/>
      <c r="BY18" s="95"/>
      <c r="BZ18" s="95"/>
      <c r="CA18" s="95"/>
      <c r="CB18" s="95"/>
      <c r="CC18" s="97"/>
      <c r="CD18" s="95"/>
      <c r="CE18" s="95"/>
      <c r="CF18" s="95"/>
      <c r="CG18" s="95"/>
      <c r="CH18" s="95"/>
      <c r="CI18" s="95"/>
      <c r="CJ18" s="95"/>
      <c r="CK18" s="95"/>
      <c r="CL18" s="96"/>
      <c r="CM18" s="95"/>
      <c r="CN18" s="95"/>
      <c r="CO18" s="95"/>
      <c r="CP18" s="95"/>
      <c r="CQ18" s="95"/>
      <c r="CR18" s="95"/>
      <c r="CS18" s="95"/>
      <c r="CT18" s="95"/>
      <c r="CU18" s="97"/>
      <c r="CV18" s="97"/>
      <c r="CW18" s="98" t="s">
        <v>105</v>
      </c>
    </row>
    <row r="19" spans="1:101" s="99" customFormat="1" ht="16.5" customHeight="1">
      <c r="A19"/>
      <c r="B19" s="111">
        <v>16</v>
      </c>
      <c r="C19" s="112" t="s">
        <v>149</v>
      </c>
      <c r="D19" s="113" t="s">
        <v>150</v>
      </c>
      <c r="E19" s="113" t="s">
        <v>95</v>
      </c>
      <c r="F19" s="113" t="s">
        <v>151</v>
      </c>
      <c r="G19" s="113">
        <v>3</v>
      </c>
      <c r="H19" s="114">
        <f>Q19/10</f>
        <v>0.6066666666666667</v>
      </c>
      <c r="I19" s="114">
        <v>0.5</v>
      </c>
      <c r="J19" s="114">
        <v>15.05</v>
      </c>
      <c r="K19" s="114">
        <f>J19/26*2.5</f>
        <v>1.4471153846153848</v>
      </c>
      <c r="L19" s="114">
        <v>8.7</v>
      </c>
      <c r="M19" s="114">
        <f>L19/2</f>
        <v>4.35</v>
      </c>
      <c r="N19" s="114">
        <v>1</v>
      </c>
      <c r="O19" s="114">
        <f>N19+AA19*2</f>
        <v>1</v>
      </c>
      <c r="P19" s="114">
        <v>9.1</v>
      </c>
      <c r="Q19" s="114">
        <f>P19/3*2</f>
        <v>6.066666666666666</v>
      </c>
      <c r="R19" s="114">
        <v>1</v>
      </c>
      <c r="S19" s="114">
        <f>(R19+AD19+AE19+AF19+AG19)/5*3</f>
        <v>1.2000000000000002</v>
      </c>
      <c r="T19" s="114">
        <f>H19</f>
        <v>0.6066666666666667</v>
      </c>
      <c r="U19" s="114">
        <f>T19</f>
        <v>0.6066666666666667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>
        <v>1</v>
      </c>
      <c r="AG19" s="114"/>
      <c r="AH19" s="114">
        <v>16</v>
      </c>
      <c r="AI19" s="114">
        <f>AH19/3</f>
        <v>5.333333333333333</v>
      </c>
      <c r="AJ19" s="115">
        <f>SUM(AU19:CR19)</f>
        <v>22</v>
      </c>
      <c r="AK19" s="116">
        <f>AJ19/AK$1*100</f>
        <v>20.37037037037037</v>
      </c>
      <c r="AL19" s="117">
        <f>(H19+I19+K19+M19+O19+Q19+S19+AI19)/4</f>
        <v>5.125945512820512</v>
      </c>
      <c r="AM19" s="118">
        <f>AL19*10</f>
        <v>51.25945512820512</v>
      </c>
      <c r="AN19" s="119"/>
      <c r="AO19" s="119"/>
      <c r="AP19" s="120" t="str">
        <f>IF(AK19&gt;25,"RF",IF(AL19&gt;5.9,"A","EE"))</f>
        <v>EE</v>
      </c>
      <c r="AQ19" s="121"/>
      <c r="AR19" s="120" t="str">
        <f>IF(AP19="A","A",IF(AP19="RF",AP19,IF(AP19="EE",IF(AQ19="",AP19,IF(AQ19&gt;5.9,"A","RNEE")))))</f>
        <v>EE</v>
      </c>
      <c r="AS19" s="122">
        <f>IF(AQ19="",AL19,AQ19)</f>
        <v>5.125945512820512</v>
      </c>
      <c r="AT19"/>
      <c r="AU19" s="95" t="s">
        <v>91</v>
      </c>
      <c r="AV19" s="95" t="s">
        <v>91</v>
      </c>
      <c r="AW19" s="95">
        <v>2</v>
      </c>
      <c r="AX19" s="95">
        <v>2</v>
      </c>
      <c r="AY19" s="95"/>
      <c r="AZ19" s="95"/>
      <c r="BA19" s="95">
        <v>2</v>
      </c>
      <c r="BB19" s="96" t="s">
        <v>91</v>
      </c>
      <c r="BC19" s="95" t="s">
        <v>91</v>
      </c>
      <c r="BD19" s="95"/>
      <c r="BE19" s="95"/>
      <c r="BF19" s="95"/>
      <c r="BG19" s="95"/>
      <c r="BH19" s="95"/>
      <c r="BI19" s="96"/>
      <c r="BJ19" s="95">
        <v>2</v>
      </c>
      <c r="BK19" s="95"/>
      <c r="BL19" s="95">
        <v>2</v>
      </c>
      <c r="BM19" s="95"/>
      <c r="BN19" s="97"/>
      <c r="BO19" s="95"/>
      <c r="BP19" s="95"/>
      <c r="BQ19" s="95">
        <v>2</v>
      </c>
      <c r="BR19" s="95">
        <v>2</v>
      </c>
      <c r="BS19" s="95"/>
      <c r="BT19" s="95"/>
      <c r="BU19" s="95"/>
      <c r="BV19" s="95"/>
      <c r="BW19" s="96"/>
      <c r="BX19" s="95"/>
      <c r="BY19" s="95"/>
      <c r="BZ19" s="95">
        <v>2</v>
      </c>
      <c r="CA19" s="95"/>
      <c r="CB19" s="95"/>
      <c r="CC19" s="97"/>
      <c r="CD19" s="95"/>
      <c r="CE19" s="95">
        <v>2</v>
      </c>
      <c r="CF19" s="95">
        <v>2</v>
      </c>
      <c r="CG19" s="95">
        <v>2</v>
      </c>
      <c r="CH19" s="95"/>
      <c r="CI19" s="95"/>
      <c r="CJ19" s="95"/>
      <c r="CK19" s="95"/>
      <c r="CL19" s="96"/>
      <c r="CM19" s="95"/>
      <c r="CN19" s="95"/>
      <c r="CO19" s="95"/>
      <c r="CP19" s="95"/>
      <c r="CQ19" s="95"/>
      <c r="CR19" s="95"/>
      <c r="CS19" s="95"/>
      <c r="CT19" s="95"/>
      <c r="CU19" s="97"/>
      <c r="CV19" s="97"/>
      <c r="CW19" s="98" t="s">
        <v>152</v>
      </c>
    </row>
    <row r="20" spans="1:101" s="99" customFormat="1" ht="16.5" customHeight="1">
      <c r="A20"/>
      <c r="B20" s="84">
        <v>17</v>
      </c>
      <c r="C20" s="85" t="s">
        <v>153</v>
      </c>
      <c r="D20" s="86" t="s">
        <v>154</v>
      </c>
      <c r="E20" s="86" t="s">
        <v>95</v>
      </c>
      <c r="F20" s="86" t="s">
        <v>155</v>
      </c>
      <c r="G20" s="86">
        <v>3</v>
      </c>
      <c r="H20" s="87">
        <v>1</v>
      </c>
      <c r="I20" s="87">
        <v>0.5</v>
      </c>
      <c r="J20" s="87">
        <v>15.05</v>
      </c>
      <c r="K20" s="87">
        <f>J20/26*2.5</f>
        <v>1.4471153846153848</v>
      </c>
      <c r="L20" s="87">
        <v>8</v>
      </c>
      <c r="M20" s="87">
        <f>L20/2</f>
        <v>4</v>
      </c>
      <c r="N20" s="87">
        <v>1</v>
      </c>
      <c r="O20" s="87">
        <f>N20+AA20*2</f>
        <v>3</v>
      </c>
      <c r="P20" s="87">
        <v>9.8</v>
      </c>
      <c r="Q20" s="87">
        <f>P20/3*2</f>
        <v>6.533333333333334</v>
      </c>
      <c r="R20" s="87">
        <v>1</v>
      </c>
      <c r="S20" s="87">
        <f>(R20+AD20+AE20+AF20+AG20)/5*3</f>
        <v>2.4000000000000004</v>
      </c>
      <c r="T20" s="87">
        <f>H20</f>
        <v>1</v>
      </c>
      <c r="U20" s="87">
        <f>T20</f>
        <v>1</v>
      </c>
      <c r="V20" s="87"/>
      <c r="W20" s="87"/>
      <c r="X20" s="87"/>
      <c r="Y20" s="87"/>
      <c r="Z20" s="87"/>
      <c r="AA20" s="87">
        <v>1</v>
      </c>
      <c r="AB20" s="87"/>
      <c r="AC20" s="87"/>
      <c r="AD20" s="87">
        <v>0.1</v>
      </c>
      <c r="AE20" s="87">
        <v>1</v>
      </c>
      <c r="AF20" s="87">
        <v>0.9</v>
      </c>
      <c r="AG20" s="87">
        <v>1</v>
      </c>
      <c r="AH20" s="87">
        <v>14.1</v>
      </c>
      <c r="AI20" s="87">
        <f>AH20/3</f>
        <v>4.7</v>
      </c>
      <c r="AJ20" s="88">
        <f>SUM(AU20:CR20)</f>
        <v>0</v>
      </c>
      <c r="AK20" s="89">
        <f>AJ20/AK$1*100</f>
        <v>0</v>
      </c>
      <c r="AL20" s="123">
        <f>(H20+I20+K20+M20+O20+Q20+S20+AI20)/4</f>
        <v>5.895112179487179</v>
      </c>
      <c r="AM20" s="90">
        <f>AL20*10</f>
        <v>58.95112179487179</v>
      </c>
      <c r="AN20" s="91"/>
      <c r="AO20" s="91"/>
      <c r="AP20" s="92" t="str">
        <f>IF(AK20&gt;25,"RF",IF(AL20&gt;5.9,"A","EE"))</f>
        <v>EE</v>
      </c>
      <c r="AQ20" s="93"/>
      <c r="AR20" s="92" t="str">
        <f>IF(AP20="A","A",IF(AP20="RF",AP20,IF(AP20="EE",IF(AQ20="",AP20,IF(AQ20&gt;5.9,"A","RNEE")))))</f>
        <v>EE</v>
      </c>
      <c r="AS20" s="124">
        <f>IF(AQ20="",AL20,AQ20)</f>
        <v>5.895112179487179</v>
      </c>
      <c r="AT20"/>
      <c r="AU20" s="95"/>
      <c r="AV20" s="95"/>
      <c r="AW20" s="95"/>
      <c r="AX20" s="95"/>
      <c r="AY20" s="95"/>
      <c r="AZ20" s="95"/>
      <c r="BA20" s="95"/>
      <c r="BB20" s="96"/>
      <c r="BC20" s="95"/>
      <c r="BD20" s="95"/>
      <c r="BE20" s="95"/>
      <c r="BF20" s="95"/>
      <c r="BG20" s="95"/>
      <c r="BH20" s="95"/>
      <c r="BI20" s="96"/>
      <c r="BJ20" s="95"/>
      <c r="BK20" s="95"/>
      <c r="BL20" s="95"/>
      <c r="BM20" s="95"/>
      <c r="BN20" s="97"/>
      <c r="BO20" s="95"/>
      <c r="BP20" s="95"/>
      <c r="BQ20" s="95"/>
      <c r="BR20" s="95"/>
      <c r="BS20" s="95"/>
      <c r="BT20" s="95"/>
      <c r="BU20" s="95"/>
      <c r="BV20" s="95"/>
      <c r="BW20" s="96"/>
      <c r="BX20" s="95"/>
      <c r="BY20" s="95"/>
      <c r="BZ20" s="95"/>
      <c r="CA20" s="95"/>
      <c r="CB20" s="95"/>
      <c r="CC20" s="97"/>
      <c r="CD20" s="95"/>
      <c r="CE20" s="95"/>
      <c r="CF20" s="95"/>
      <c r="CG20" s="95"/>
      <c r="CH20" s="95"/>
      <c r="CI20" s="95"/>
      <c r="CJ20" s="95"/>
      <c r="CK20" s="95"/>
      <c r="CL20" s="96"/>
      <c r="CM20" s="95"/>
      <c r="CN20" s="95"/>
      <c r="CO20" s="95"/>
      <c r="CP20" s="95"/>
      <c r="CQ20" s="95"/>
      <c r="CR20" s="95"/>
      <c r="CS20" s="95"/>
      <c r="CT20" s="95"/>
      <c r="CU20" s="97"/>
      <c r="CV20" s="97"/>
      <c r="CW20" s="98" t="s">
        <v>105</v>
      </c>
    </row>
    <row r="21" spans="1:101" s="99" customFormat="1" ht="16.5" customHeight="1">
      <c r="A21"/>
      <c r="B21" s="100">
        <v>18</v>
      </c>
      <c r="C21" s="101" t="s">
        <v>156</v>
      </c>
      <c r="D21" s="102" t="s">
        <v>157</v>
      </c>
      <c r="E21" s="102" t="s">
        <v>95</v>
      </c>
      <c r="F21" s="102" t="s">
        <v>158</v>
      </c>
      <c r="G21" s="102">
        <v>3</v>
      </c>
      <c r="H21" s="103">
        <v>1</v>
      </c>
      <c r="I21" s="103">
        <v>0.5</v>
      </c>
      <c r="J21" s="103">
        <v>15.05</v>
      </c>
      <c r="K21" s="103">
        <f>J21/26*2.5</f>
        <v>1.4471153846153848</v>
      </c>
      <c r="L21" s="103">
        <v>13.2</v>
      </c>
      <c r="M21" s="103">
        <f>L21/2</f>
        <v>6.6</v>
      </c>
      <c r="N21" s="103">
        <v>1</v>
      </c>
      <c r="O21" s="103">
        <f>N21+AA21*2</f>
        <v>3</v>
      </c>
      <c r="P21" s="103">
        <v>10.1</v>
      </c>
      <c r="Q21" s="103">
        <f>P21/3*2</f>
        <v>6.733333333333333</v>
      </c>
      <c r="R21" s="103">
        <v>1</v>
      </c>
      <c r="S21" s="103">
        <f>(R21+AD21+AE21+AF21+AG21)/5*3</f>
        <v>3</v>
      </c>
      <c r="T21" s="103">
        <f>H21</f>
        <v>1</v>
      </c>
      <c r="U21" s="103">
        <f>T21</f>
        <v>1</v>
      </c>
      <c r="V21" s="103"/>
      <c r="W21" s="103"/>
      <c r="X21" s="103"/>
      <c r="Y21" s="103"/>
      <c r="Z21" s="103"/>
      <c r="AA21" s="103">
        <v>1</v>
      </c>
      <c r="AB21" s="103"/>
      <c r="AC21" s="103"/>
      <c r="AD21" s="103">
        <v>1</v>
      </c>
      <c r="AE21" s="103">
        <v>1</v>
      </c>
      <c r="AF21" s="103">
        <v>1</v>
      </c>
      <c r="AG21" s="103">
        <v>1</v>
      </c>
      <c r="AH21" s="103">
        <v>21</v>
      </c>
      <c r="AI21" s="103">
        <f>AH21/3</f>
        <v>7</v>
      </c>
      <c r="AJ21" s="104">
        <f>SUM(AU21:CR21)</f>
        <v>8</v>
      </c>
      <c r="AK21" s="105">
        <f>AJ21/AK$1*100</f>
        <v>7.4074074074074066</v>
      </c>
      <c r="AL21" s="125">
        <f>(H21+I21+K21+M21+O21+Q21+S21+AI21)/4</f>
        <v>7.32011217948718</v>
      </c>
      <c r="AM21" s="106">
        <f>AL21*10</f>
        <v>73.2011217948718</v>
      </c>
      <c r="AN21" s="107"/>
      <c r="AO21" s="107"/>
      <c r="AP21" s="108" t="str">
        <f>IF(AK21&gt;25,"RF",IF(AL21&gt;5.9,"A","EE"))</f>
        <v>A</v>
      </c>
      <c r="AQ21" s="109"/>
      <c r="AR21" s="108" t="str">
        <f>IF(AP21="A","A",IF(AP21="RF",AP21,IF(AP21="EE",IF(AQ21="",AP21,IF(AQ21&gt;5.9,"A","RNEE")))))</f>
        <v>A</v>
      </c>
      <c r="AS21" s="126">
        <f>IF(AQ21="",AL21,AQ21)</f>
        <v>7.32011217948718</v>
      </c>
      <c r="AT21"/>
      <c r="AU21" s="95"/>
      <c r="AV21" s="95"/>
      <c r="AW21" s="95"/>
      <c r="AX21" s="95"/>
      <c r="AY21" s="95"/>
      <c r="AZ21" s="95"/>
      <c r="BA21" s="95"/>
      <c r="BB21" s="96"/>
      <c r="BC21" s="95">
        <v>2</v>
      </c>
      <c r="BD21" s="95"/>
      <c r="BE21" s="95"/>
      <c r="BF21" s="95"/>
      <c r="BG21" s="95"/>
      <c r="BH21" s="95"/>
      <c r="BI21" s="96"/>
      <c r="BJ21" s="95"/>
      <c r="BK21" s="95"/>
      <c r="BL21" s="95"/>
      <c r="BM21" s="95"/>
      <c r="BN21" s="97"/>
      <c r="BO21" s="95"/>
      <c r="BP21" s="95"/>
      <c r="BQ21" s="95"/>
      <c r="BR21" s="95"/>
      <c r="BS21" s="95"/>
      <c r="BT21" s="95"/>
      <c r="BU21" s="95"/>
      <c r="BV21" s="95"/>
      <c r="BW21" s="96"/>
      <c r="BX21" s="95"/>
      <c r="BY21" s="95"/>
      <c r="BZ21" s="95"/>
      <c r="CA21" s="95"/>
      <c r="CB21" s="95"/>
      <c r="CC21" s="97"/>
      <c r="CD21" s="95"/>
      <c r="CE21" s="95"/>
      <c r="CF21" s="95">
        <v>2</v>
      </c>
      <c r="CG21" s="95"/>
      <c r="CH21" s="95"/>
      <c r="CI21" s="95">
        <v>2</v>
      </c>
      <c r="CJ21" s="95">
        <v>2</v>
      </c>
      <c r="CK21" s="95"/>
      <c r="CL21" s="96"/>
      <c r="CM21" s="95"/>
      <c r="CN21" s="95"/>
      <c r="CO21" s="95"/>
      <c r="CP21" s="95"/>
      <c r="CQ21" s="95"/>
      <c r="CR21" s="95"/>
      <c r="CS21" s="95"/>
      <c r="CT21" s="95">
        <v>2</v>
      </c>
      <c r="CU21" s="97"/>
      <c r="CV21" s="97"/>
      <c r="CW21" s="98" t="s">
        <v>159</v>
      </c>
    </row>
    <row r="22" spans="1:101" s="99" customFormat="1" ht="16.5" customHeight="1">
      <c r="A22"/>
      <c r="B22" s="84">
        <v>19</v>
      </c>
      <c r="C22" s="85" t="s">
        <v>160</v>
      </c>
      <c r="D22" s="86" t="s">
        <v>161</v>
      </c>
      <c r="E22" s="86" t="s">
        <v>95</v>
      </c>
      <c r="F22" s="86" t="s">
        <v>162</v>
      </c>
      <c r="G22" s="86">
        <v>3</v>
      </c>
      <c r="H22" s="87">
        <v>1</v>
      </c>
      <c r="I22" s="87">
        <v>0.5</v>
      </c>
      <c r="J22" s="87">
        <v>15.05</v>
      </c>
      <c r="K22" s="87">
        <f>J22/26*2.5</f>
        <v>1.4471153846153848</v>
      </c>
      <c r="L22" s="87">
        <v>6.8</v>
      </c>
      <c r="M22" s="87">
        <f>L22/2</f>
        <v>3.4</v>
      </c>
      <c r="N22" s="87">
        <v>1</v>
      </c>
      <c r="O22" s="87">
        <f>N22+AA22*2</f>
        <v>2.6</v>
      </c>
      <c r="P22" s="87">
        <v>1.5</v>
      </c>
      <c r="Q22" s="87">
        <f>P22/3*2</f>
        <v>1</v>
      </c>
      <c r="R22" s="87">
        <v>1</v>
      </c>
      <c r="S22" s="87">
        <f>(R22+AD22+AE22+AF22+AG22)/5*3</f>
        <v>2.4000000000000004</v>
      </c>
      <c r="T22" s="87">
        <f>H22</f>
        <v>1</v>
      </c>
      <c r="U22" s="87">
        <f>T22</f>
        <v>1</v>
      </c>
      <c r="V22" s="87"/>
      <c r="W22" s="87"/>
      <c r="X22" s="87"/>
      <c r="Y22" s="87"/>
      <c r="Z22" s="87"/>
      <c r="AA22" s="87">
        <v>0.8</v>
      </c>
      <c r="AB22" s="87"/>
      <c r="AC22" s="87"/>
      <c r="AD22" s="87">
        <v>1</v>
      </c>
      <c r="AE22" s="87">
        <v>1</v>
      </c>
      <c r="AF22" s="87">
        <v>1</v>
      </c>
      <c r="AG22" s="87"/>
      <c r="AH22" s="87"/>
      <c r="AI22" s="87">
        <f>AH22/3</f>
        <v>0</v>
      </c>
      <c r="AJ22" s="88">
        <f>SUM(AU22:CR22)</f>
        <v>2</v>
      </c>
      <c r="AK22" s="89">
        <f>AJ22/AK$1*100</f>
        <v>1.8518518518518516</v>
      </c>
      <c r="AL22" s="123">
        <f>(H22+I22+K22+M22+O22+Q22+S22+AI22)/4</f>
        <v>3.0867788461538463</v>
      </c>
      <c r="AM22" s="90">
        <f>AL22*10</f>
        <v>30.867788461538463</v>
      </c>
      <c r="AN22" s="91"/>
      <c r="AO22" s="91"/>
      <c r="AP22" s="92" t="str">
        <f>IF(AK22&gt;25,"RF",IF(AL22&gt;5.9,"A","EE"))</f>
        <v>EE</v>
      </c>
      <c r="AQ22" s="93"/>
      <c r="AR22" s="92" t="str">
        <f>IF(AP22="A","A",IF(AP22="RF",AP22,IF(AP22="EE",IF(AQ22="",AP22,IF(AQ22&gt;5.9,"A","RNEE")))))</f>
        <v>EE</v>
      </c>
      <c r="AS22" s="124">
        <f>IF(AQ22="",AL22,AQ22)</f>
        <v>3.0867788461538463</v>
      </c>
      <c r="AT22"/>
      <c r="AU22" s="95"/>
      <c r="AV22" s="95"/>
      <c r="AW22" s="95"/>
      <c r="AX22" s="95"/>
      <c r="AY22" s="95"/>
      <c r="AZ22" s="95"/>
      <c r="BA22" s="95"/>
      <c r="BB22" s="96"/>
      <c r="BC22" s="95"/>
      <c r="BD22" s="95"/>
      <c r="BE22" s="95"/>
      <c r="BF22" s="95"/>
      <c r="BG22" s="95"/>
      <c r="BH22" s="95"/>
      <c r="BI22" s="96"/>
      <c r="BJ22" s="95"/>
      <c r="BK22" s="95"/>
      <c r="BL22" s="95"/>
      <c r="BM22" s="95"/>
      <c r="BN22" s="97"/>
      <c r="BO22" s="95"/>
      <c r="BP22" s="95"/>
      <c r="BQ22" s="95"/>
      <c r="BR22" s="95"/>
      <c r="BS22" s="95"/>
      <c r="BT22" s="95"/>
      <c r="BU22" s="95"/>
      <c r="BV22" s="95"/>
      <c r="BW22" s="96"/>
      <c r="BX22" s="95"/>
      <c r="BY22" s="95">
        <v>2</v>
      </c>
      <c r="BZ22" s="95"/>
      <c r="CA22" s="95"/>
      <c r="CB22" s="95"/>
      <c r="CC22" s="97"/>
      <c r="CD22" s="95"/>
      <c r="CE22" s="95"/>
      <c r="CF22" s="95"/>
      <c r="CG22" s="95"/>
      <c r="CH22" s="95"/>
      <c r="CI22" s="95"/>
      <c r="CJ22" s="95"/>
      <c r="CK22" s="95"/>
      <c r="CL22" s="96"/>
      <c r="CM22" s="95"/>
      <c r="CN22" s="95"/>
      <c r="CO22" s="95"/>
      <c r="CP22" s="95"/>
      <c r="CQ22" s="95"/>
      <c r="CR22" s="95"/>
      <c r="CS22" s="95"/>
      <c r="CT22" s="95"/>
      <c r="CU22" s="97"/>
      <c r="CV22" s="97"/>
      <c r="CW22" s="98" t="s">
        <v>163</v>
      </c>
    </row>
    <row r="23" spans="1:101" s="99" customFormat="1" ht="16.5" customHeight="1">
      <c r="A23"/>
      <c r="B23" s="111">
        <v>20</v>
      </c>
      <c r="C23" s="112" t="s">
        <v>164</v>
      </c>
      <c r="D23" s="113" t="s">
        <v>165</v>
      </c>
      <c r="E23" s="113" t="s">
        <v>95</v>
      </c>
      <c r="F23" s="113" t="s">
        <v>166</v>
      </c>
      <c r="G23" s="113">
        <v>3</v>
      </c>
      <c r="H23" s="114">
        <v>1</v>
      </c>
      <c r="I23" s="114">
        <v>0</v>
      </c>
      <c r="J23" s="114">
        <f>M23/10</f>
        <v>0</v>
      </c>
      <c r="K23" s="114">
        <f>J23/26*2.5</f>
        <v>0</v>
      </c>
      <c r="L23" s="114"/>
      <c r="M23" s="114">
        <f>L23/2</f>
        <v>0</v>
      </c>
      <c r="N23" s="114">
        <f>Q23/10</f>
        <v>0</v>
      </c>
      <c r="O23" s="114">
        <f>N23+AA23*2</f>
        <v>0</v>
      </c>
      <c r="P23" s="114"/>
      <c r="Q23" s="114">
        <f>P23/3*2</f>
        <v>0</v>
      </c>
      <c r="R23" s="114">
        <f>AI23/10</f>
        <v>0</v>
      </c>
      <c r="S23" s="114">
        <f>(R23+AD23+AE23+AF23+AG23)/5*3</f>
        <v>0</v>
      </c>
      <c r="T23" s="114">
        <f>H23</f>
        <v>1</v>
      </c>
      <c r="U23" s="114">
        <f>T23</f>
        <v>1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>
        <f>AH23/3</f>
        <v>0</v>
      </c>
      <c r="AJ23" s="115">
        <f>SUM(AU23:CR23)</f>
        <v>64</v>
      </c>
      <c r="AK23" s="116">
        <f>AJ23/AK$1*100</f>
        <v>59.25925925925925</v>
      </c>
      <c r="AL23" s="117">
        <f>(H23+I23+K23+M23+O23+Q23+S23+AI23)/4</f>
        <v>0.25</v>
      </c>
      <c r="AM23" s="118">
        <f>AL23*10</f>
        <v>2.5</v>
      </c>
      <c r="AN23" s="119"/>
      <c r="AO23" s="119"/>
      <c r="AP23" s="120" t="str">
        <f>IF(AK23&gt;25,"RF",IF(AL23&gt;5.9,"A","EE"))</f>
        <v>RF</v>
      </c>
      <c r="AQ23" s="121"/>
      <c r="AR23" s="120" t="str">
        <f>IF(AP23="A","A",IF(AP23="RF",AP23,IF(AP23="EE",IF(AQ23="",AP23,IF(AQ23&gt;5.9,"A","RNEE")))))</f>
        <v>RF</v>
      </c>
      <c r="AS23" s="122">
        <f>IF(AQ23="",AL23,AQ23)</f>
        <v>0.25</v>
      </c>
      <c r="AT23"/>
      <c r="AU23" s="95"/>
      <c r="AV23" s="95"/>
      <c r="AW23" s="95"/>
      <c r="AX23" s="95"/>
      <c r="AY23" s="95"/>
      <c r="AZ23" s="95"/>
      <c r="BA23" s="95"/>
      <c r="BB23" s="96">
        <v>2</v>
      </c>
      <c r="BC23" s="95">
        <v>2</v>
      </c>
      <c r="BD23" s="95">
        <v>2</v>
      </c>
      <c r="BE23" s="95">
        <v>2</v>
      </c>
      <c r="BF23" s="95">
        <v>2</v>
      </c>
      <c r="BG23" s="95">
        <v>2</v>
      </c>
      <c r="BH23" s="95">
        <v>2</v>
      </c>
      <c r="BI23" s="96"/>
      <c r="BJ23" s="95">
        <v>2</v>
      </c>
      <c r="BK23" s="95">
        <v>2</v>
      </c>
      <c r="BL23" s="95">
        <v>2</v>
      </c>
      <c r="BM23" s="95">
        <v>2</v>
      </c>
      <c r="BN23" s="97"/>
      <c r="BO23" s="95">
        <v>2</v>
      </c>
      <c r="BP23" s="95">
        <v>2</v>
      </c>
      <c r="BQ23" s="95">
        <v>2</v>
      </c>
      <c r="BR23" s="95">
        <v>2</v>
      </c>
      <c r="BS23" s="95">
        <v>2</v>
      </c>
      <c r="BT23" s="95"/>
      <c r="BU23" s="95">
        <v>2</v>
      </c>
      <c r="BV23" s="95">
        <v>2</v>
      </c>
      <c r="BW23" s="96"/>
      <c r="BX23" s="95"/>
      <c r="BY23" s="95">
        <v>2</v>
      </c>
      <c r="BZ23" s="95">
        <v>2</v>
      </c>
      <c r="CA23" s="95">
        <v>2</v>
      </c>
      <c r="CB23" s="95">
        <v>2</v>
      </c>
      <c r="CC23" s="97"/>
      <c r="CD23" s="95">
        <v>2</v>
      </c>
      <c r="CE23" s="95">
        <v>2</v>
      </c>
      <c r="CF23" s="95">
        <v>2</v>
      </c>
      <c r="CG23" s="95">
        <v>2</v>
      </c>
      <c r="CH23" s="95">
        <v>2</v>
      </c>
      <c r="CI23" s="95"/>
      <c r="CJ23" s="95">
        <v>2</v>
      </c>
      <c r="CK23" s="95">
        <v>2</v>
      </c>
      <c r="CL23" s="96"/>
      <c r="CM23" s="95">
        <v>2</v>
      </c>
      <c r="CN23" s="95">
        <v>2</v>
      </c>
      <c r="CO23" s="95">
        <v>2</v>
      </c>
      <c r="CP23" s="95"/>
      <c r="CQ23" s="95"/>
      <c r="CR23" s="95"/>
      <c r="CS23" s="95"/>
      <c r="CT23" s="95">
        <v>2</v>
      </c>
      <c r="CU23" s="97"/>
      <c r="CV23" s="97"/>
      <c r="CW23" s="98" t="s">
        <v>118</v>
      </c>
    </row>
    <row r="24" spans="1:101" s="99" customFormat="1" ht="16.5" customHeight="1">
      <c r="A24"/>
      <c r="B24" s="84">
        <v>21</v>
      </c>
      <c r="C24" s="85" t="s">
        <v>167</v>
      </c>
      <c r="D24" s="86" t="s">
        <v>168</v>
      </c>
      <c r="E24" s="86" t="s">
        <v>95</v>
      </c>
      <c r="F24" s="86" t="s">
        <v>169</v>
      </c>
      <c r="G24" s="86">
        <v>3</v>
      </c>
      <c r="H24" s="87">
        <v>1</v>
      </c>
      <c r="I24" s="87">
        <v>0.5</v>
      </c>
      <c r="J24" s="87">
        <v>15.05</v>
      </c>
      <c r="K24" s="87">
        <f>J24/26*2.5</f>
        <v>1.4471153846153848</v>
      </c>
      <c r="L24" s="87">
        <v>10</v>
      </c>
      <c r="M24" s="87">
        <f>L24/2</f>
        <v>5</v>
      </c>
      <c r="N24" s="87">
        <v>1</v>
      </c>
      <c r="O24" s="87">
        <f>N24+AA24*2</f>
        <v>1</v>
      </c>
      <c r="P24" s="87">
        <v>3.3</v>
      </c>
      <c r="Q24" s="87">
        <f>P24/3*2</f>
        <v>2.1999999999999997</v>
      </c>
      <c r="R24" s="87">
        <v>1</v>
      </c>
      <c r="S24" s="87">
        <f>(R24+AD24+AE24+AF24+AG24)/5*3</f>
        <v>0.6000000000000001</v>
      </c>
      <c r="T24" s="87">
        <f>H24</f>
        <v>1</v>
      </c>
      <c r="U24" s="87">
        <f>T24</f>
        <v>1</v>
      </c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>
        <v>0</v>
      </c>
      <c r="AI24" s="87">
        <f>AH24/3</f>
        <v>0</v>
      </c>
      <c r="AJ24" s="88">
        <f>SUM(AU24:CR24)</f>
        <v>8</v>
      </c>
      <c r="AK24" s="89">
        <f>AJ24/AK$1*100</f>
        <v>7.4074074074074066</v>
      </c>
      <c r="AL24" s="123">
        <f>(H24+I24+K24+M24+O24+Q24+S24+AI24)/4</f>
        <v>2.936778846153846</v>
      </c>
      <c r="AM24" s="90">
        <f>AL24*10</f>
        <v>29.36778846153846</v>
      </c>
      <c r="AN24" s="91"/>
      <c r="AO24" s="91"/>
      <c r="AP24" s="92" t="str">
        <f>IF(AK24&gt;25,"RF",IF(AL24&gt;5.9,"A","EE"))</f>
        <v>EE</v>
      </c>
      <c r="AQ24" s="93"/>
      <c r="AR24" s="92" t="str">
        <f>IF(AP24="A","A",IF(AP24="RF",AP24,IF(AP24="EE",IF(AQ24="",AP24,IF(AQ24&gt;5.9,"A","RNEE")))))</f>
        <v>EE</v>
      </c>
      <c r="AS24" s="124">
        <f>IF(AQ24="",AL24,AQ24)</f>
        <v>2.936778846153846</v>
      </c>
      <c r="AT24"/>
      <c r="AU24" s="95"/>
      <c r="AV24" s="95"/>
      <c r="AW24" s="95"/>
      <c r="AX24" s="95"/>
      <c r="AY24" s="95"/>
      <c r="AZ24" s="95"/>
      <c r="BA24" s="95"/>
      <c r="BB24" s="96"/>
      <c r="BC24" s="95"/>
      <c r="BD24" s="95"/>
      <c r="BE24" s="95"/>
      <c r="BF24" s="95"/>
      <c r="BG24" s="95"/>
      <c r="BH24" s="95"/>
      <c r="BI24" s="96"/>
      <c r="BJ24" s="95"/>
      <c r="BK24" s="95"/>
      <c r="BL24" s="95">
        <v>2</v>
      </c>
      <c r="BM24" s="95"/>
      <c r="BN24" s="97"/>
      <c r="BO24" s="95"/>
      <c r="BP24" s="95"/>
      <c r="BQ24" s="95"/>
      <c r="BR24" s="95"/>
      <c r="BS24" s="95"/>
      <c r="BT24" s="95"/>
      <c r="BU24" s="95"/>
      <c r="BV24" s="95"/>
      <c r="BW24" s="96"/>
      <c r="BX24" s="95"/>
      <c r="BY24" s="95">
        <v>2</v>
      </c>
      <c r="BZ24" s="95">
        <v>2</v>
      </c>
      <c r="CA24" s="95"/>
      <c r="CB24" s="95"/>
      <c r="CC24" s="97"/>
      <c r="CD24" s="95"/>
      <c r="CE24" s="95">
        <v>2</v>
      </c>
      <c r="CF24" s="95"/>
      <c r="CG24" s="95"/>
      <c r="CH24" s="95"/>
      <c r="CI24" s="95"/>
      <c r="CJ24" s="95"/>
      <c r="CK24" s="95"/>
      <c r="CL24" s="96"/>
      <c r="CM24" s="95"/>
      <c r="CN24" s="95"/>
      <c r="CO24" s="95"/>
      <c r="CP24" s="95"/>
      <c r="CQ24" s="95"/>
      <c r="CR24" s="95"/>
      <c r="CS24" s="95"/>
      <c r="CT24" s="95"/>
      <c r="CU24" s="97"/>
      <c r="CV24" s="97"/>
      <c r="CW24" s="98"/>
    </row>
    <row r="25" spans="1:101" s="99" customFormat="1" ht="16.5" customHeight="1">
      <c r="A25"/>
      <c r="B25" s="111">
        <v>22</v>
      </c>
      <c r="C25" s="101" t="s">
        <v>170</v>
      </c>
      <c r="D25" s="102" t="s">
        <v>171</v>
      </c>
      <c r="E25" s="102" t="s">
        <v>172</v>
      </c>
      <c r="F25" s="102" t="s">
        <v>173</v>
      </c>
      <c r="G25" s="102">
        <v>3</v>
      </c>
      <c r="H25" s="103">
        <v>1</v>
      </c>
      <c r="I25" s="103">
        <v>0</v>
      </c>
      <c r="J25" s="114">
        <f>M25/10</f>
        <v>0</v>
      </c>
      <c r="K25" s="103">
        <f>J25/26*2.5</f>
        <v>0</v>
      </c>
      <c r="L25" s="103"/>
      <c r="M25" s="103">
        <f>L25/2</f>
        <v>0</v>
      </c>
      <c r="N25" s="114">
        <f>Q25/10</f>
        <v>0.33333333333333337</v>
      </c>
      <c r="O25" s="103">
        <f>N25+AA25*2</f>
        <v>0.33333333333333337</v>
      </c>
      <c r="P25" s="103">
        <v>5</v>
      </c>
      <c r="Q25" s="103">
        <f>P25/3*2</f>
        <v>3.3333333333333335</v>
      </c>
      <c r="R25" s="114">
        <f>AI25/10</f>
        <v>0</v>
      </c>
      <c r="S25" s="103">
        <f>(R25+AD25+AE25+AF25+AG25)/5*3</f>
        <v>0</v>
      </c>
      <c r="T25" s="103">
        <f>H25</f>
        <v>1</v>
      </c>
      <c r="U25" s="103">
        <f>T25</f>
        <v>1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>
        <f>AH25/3</f>
        <v>0</v>
      </c>
      <c r="AJ25" s="104">
        <f>SUM(AU25:CR25)</f>
        <v>30</v>
      </c>
      <c r="AK25" s="105">
        <f>AJ25/AK$1*100</f>
        <v>27.77777777777778</v>
      </c>
      <c r="AL25" s="125">
        <f>(H25+I25+K25+M25+O25+Q25+S25+AI25)/4</f>
        <v>1.1666666666666667</v>
      </c>
      <c r="AM25" s="106">
        <f>AL25*10</f>
        <v>11.666666666666668</v>
      </c>
      <c r="AN25" s="107"/>
      <c r="AO25" s="107"/>
      <c r="AP25" s="108" t="str">
        <f>IF(AK25&gt;25,"RF",IF(AL25&gt;5.9,"A","EE"))</f>
        <v>RF</v>
      </c>
      <c r="AQ25" s="109"/>
      <c r="AR25" s="108" t="str">
        <f>IF(AP25="A","A",IF(AP25="RF",AP25,IF(AP25="EE",IF(AQ25="",AP25,IF(AQ25&gt;5.9,"A","RNEE")))))</f>
        <v>RF</v>
      </c>
      <c r="AS25" s="126">
        <f>IF(AQ25="",AL25,AQ25)</f>
        <v>1.1666666666666667</v>
      </c>
      <c r="AT25"/>
      <c r="AU25" s="95">
        <v>2</v>
      </c>
      <c r="AV25" s="95">
        <v>2</v>
      </c>
      <c r="AW25" s="95"/>
      <c r="AX25" s="95">
        <v>2</v>
      </c>
      <c r="AY25" s="95">
        <v>2</v>
      </c>
      <c r="AZ25" s="95"/>
      <c r="BA25" s="95">
        <v>2</v>
      </c>
      <c r="BB25" s="96">
        <v>2</v>
      </c>
      <c r="BC25" s="95">
        <v>2</v>
      </c>
      <c r="BD25" s="95"/>
      <c r="BE25" s="95"/>
      <c r="BF25" s="95">
        <v>2</v>
      </c>
      <c r="BG25" s="95"/>
      <c r="BH25" s="95"/>
      <c r="BI25" s="96"/>
      <c r="BJ25" s="95"/>
      <c r="BK25" s="95"/>
      <c r="BL25" s="95">
        <v>2</v>
      </c>
      <c r="BM25" s="95">
        <v>2</v>
      </c>
      <c r="BN25" s="97"/>
      <c r="BO25" s="95"/>
      <c r="BP25" s="95"/>
      <c r="BQ25" s="95">
        <v>2</v>
      </c>
      <c r="BR25" s="95"/>
      <c r="BS25" s="95"/>
      <c r="BT25" s="95"/>
      <c r="BU25" s="95"/>
      <c r="BV25" s="95">
        <v>2</v>
      </c>
      <c r="BW25" s="96"/>
      <c r="BX25" s="95"/>
      <c r="BY25" s="95"/>
      <c r="BZ25" s="95"/>
      <c r="CA25" s="95"/>
      <c r="CB25" s="95"/>
      <c r="CC25" s="97"/>
      <c r="CD25" s="95"/>
      <c r="CE25" s="95"/>
      <c r="CF25" s="95"/>
      <c r="CG25" s="95"/>
      <c r="CH25" s="95"/>
      <c r="CI25" s="95">
        <v>2</v>
      </c>
      <c r="CJ25" s="95">
        <v>2</v>
      </c>
      <c r="CK25" s="95"/>
      <c r="CL25" s="96"/>
      <c r="CM25" s="95">
        <v>2</v>
      </c>
      <c r="CN25" s="95"/>
      <c r="CO25" s="95"/>
      <c r="CP25" s="95"/>
      <c r="CQ25" s="95"/>
      <c r="CR25" s="95"/>
      <c r="CS25" s="95"/>
      <c r="CT25" s="95">
        <v>2</v>
      </c>
      <c r="CU25" s="97"/>
      <c r="CV25" s="97"/>
      <c r="CW25" s="98" t="s">
        <v>174</v>
      </c>
    </row>
    <row r="26" spans="1:101" s="99" customFormat="1" ht="16.5" customHeight="1">
      <c r="A26"/>
      <c r="B26" s="84">
        <v>23</v>
      </c>
      <c r="C26" s="85" t="s">
        <v>175</v>
      </c>
      <c r="D26" s="86" t="s">
        <v>176</v>
      </c>
      <c r="E26" s="86" t="s">
        <v>95</v>
      </c>
      <c r="F26" s="86" t="s">
        <v>177</v>
      </c>
      <c r="G26" s="86">
        <v>4</v>
      </c>
      <c r="H26" s="87">
        <v>1</v>
      </c>
      <c r="I26" s="87">
        <v>0.5</v>
      </c>
      <c r="J26" s="87">
        <v>9</v>
      </c>
      <c r="K26" s="87">
        <f>J26/26*2.5</f>
        <v>0.8653846153846154</v>
      </c>
      <c r="L26" s="87">
        <v>6</v>
      </c>
      <c r="M26" s="87">
        <f>L26/2</f>
        <v>3</v>
      </c>
      <c r="N26" s="87">
        <v>1</v>
      </c>
      <c r="O26" s="87">
        <f>N26+AA26*2</f>
        <v>2.6</v>
      </c>
      <c r="P26" s="87">
        <v>2.1</v>
      </c>
      <c r="Q26" s="87">
        <f>P26/3*2</f>
        <v>1.4000000000000001</v>
      </c>
      <c r="R26" s="87">
        <f>AI26/10</f>
        <v>0.33333333333333337</v>
      </c>
      <c r="S26" s="87">
        <f>(R26+AD26+AE26+AF26+AG26)/5*3</f>
        <v>0.20000000000000004</v>
      </c>
      <c r="T26" s="87">
        <f>H26</f>
        <v>1</v>
      </c>
      <c r="U26" s="87">
        <f>T26</f>
        <v>1</v>
      </c>
      <c r="V26" s="87"/>
      <c r="W26" s="87"/>
      <c r="X26" s="87"/>
      <c r="Y26" s="87"/>
      <c r="Z26" s="87"/>
      <c r="AA26" s="87">
        <v>0.8</v>
      </c>
      <c r="AB26" s="87"/>
      <c r="AC26" s="87"/>
      <c r="AD26" s="87"/>
      <c r="AE26" s="87"/>
      <c r="AF26" s="87"/>
      <c r="AG26" s="87"/>
      <c r="AH26" s="87">
        <v>10</v>
      </c>
      <c r="AI26" s="87">
        <f>AH26/3</f>
        <v>3.3333333333333335</v>
      </c>
      <c r="AJ26" s="88">
        <f>SUM(AU26:CR26)</f>
        <v>4</v>
      </c>
      <c r="AK26" s="89">
        <f>AJ26/AK$1*100</f>
        <v>3.7037037037037033</v>
      </c>
      <c r="AL26" s="123">
        <f>(H26+I26+K26+M26+O26+Q26+S26+AI26)/4</f>
        <v>3.224679487179487</v>
      </c>
      <c r="AM26" s="90">
        <f>AL26*10</f>
        <v>32.24679487179487</v>
      </c>
      <c r="AN26" s="91"/>
      <c r="AO26" s="91"/>
      <c r="AP26" s="92" t="str">
        <f>IF(AK26&gt;25,"RF",IF(AL26&gt;5.9,"A","EE"))</f>
        <v>EE</v>
      </c>
      <c r="AQ26" s="93"/>
      <c r="AR26" s="92" t="str">
        <f>IF(AP26="A","A",IF(AP26="RF",AP26,IF(AP26="EE",IF(AQ26="",AP26,IF(AQ26&gt;5.9,"A","RNEE")))))</f>
        <v>EE</v>
      </c>
      <c r="AS26" s="124">
        <f>IF(AQ26="",AL26,AQ26)</f>
        <v>3.224679487179487</v>
      </c>
      <c r="AT26"/>
      <c r="AU26" s="95"/>
      <c r="AV26" s="95"/>
      <c r="AW26" s="95"/>
      <c r="AX26" s="95"/>
      <c r="AY26" s="95"/>
      <c r="AZ26" s="95"/>
      <c r="BA26" s="95"/>
      <c r="BB26" s="96"/>
      <c r="BC26" s="95">
        <v>2</v>
      </c>
      <c r="BD26" s="95"/>
      <c r="BE26" s="95"/>
      <c r="BF26" s="95"/>
      <c r="BG26" s="95"/>
      <c r="BH26" s="95"/>
      <c r="BI26" s="96"/>
      <c r="BJ26" s="95"/>
      <c r="BK26" s="95"/>
      <c r="BL26" s="95"/>
      <c r="BM26" s="95"/>
      <c r="BN26" s="97"/>
      <c r="BO26" s="95"/>
      <c r="BP26" s="95"/>
      <c r="BQ26" s="95"/>
      <c r="BR26" s="95"/>
      <c r="BS26" s="95"/>
      <c r="BT26" s="95"/>
      <c r="BU26" s="95"/>
      <c r="BV26" s="95"/>
      <c r="BW26" s="96"/>
      <c r="BX26" s="95"/>
      <c r="BY26" s="95"/>
      <c r="BZ26" s="95"/>
      <c r="CA26" s="95"/>
      <c r="CB26" s="95"/>
      <c r="CC26" s="97"/>
      <c r="CD26" s="95"/>
      <c r="CE26" s="95"/>
      <c r="CF26" s="95"/>
      <c r="CG26" s="95"/>
      <c r="CH26" s="95"/>
      <c r="CI26" s="95"/>
      <c r="CJ26" s="95">
        <v>2</v>
      </c>
      <c r="CK26" s="95"/>
      <c r="CL26" s="96"/>
      <c r="CM26" s="95"/>
      <c r="CN26" s="95"/>
      <c r="CO26" s="95"/>
      <c r="CP26" s="95"/>
      <c r="CQ26" s="95"/>
      <c r="CR26" s="95"/>
      <c r="CS26" s="95"/>
      <c r="CT26" s="95"/>
      <c r="CU26" s="97"/>
      <c r="CV26" s="97"/>
      <c r="CW26" s="98" t="s">
        <v>97</v>
      </c>
    </row>
    <row r="27" spans="1:101" s="99" customFormat="1" ht="16.5" customHeight="1">
      <c r="A27"/>
      <c r="B27" s="111">
        <v>24</v>
      </c>
      <c r="C27" s="101" t="s">
        <v>178</v>
      </c>
      <c r="D27" s="102" t="s">
        <v>179</v>
      </c>
      <c r="E27" s="102" t="s">
        <v>95</v>
      </c>
      <c r="F27" s="102" t="s">
        <v>180</v>
      </c>
      <c r="G27" s="102">
        <v>4</v>
      </c>
      <c r="H27" s="103">
        <v>1</v>
      </c>
      <c r="I27" s="103">
        <v>0.5</v>
      </c>
      <c r="J27" s="103">
        <v>9</v>
      </c>
      <c r="K27" s="103">
        <f>J27/26*2.5</f>
        <v>0.8653846153846154</v>
      </c>
      <c r="L27" s="103">
        <v>11</v>
      </c>
      <c r="M27" s="103">
        <f>L27/2</f>
        <v>5.5</v>
      </c>
      <c r="N27" s="103">
        <v>1</v>
      </c>
      <c r="O27" s="103">
        <f>N27+AA27*2</f>
        <v>1</v>
      </c>
      <c r="P27" s="103">
        <v>4.9</v>
      </c>
      <c r="Q27" s="103">
        <f>P27/3*2</f>
        <v>3.266666666666667</v>
      </c>
      <c r="R27" s="103">
        <v>1</v>
      </c>
      <c r="S27" s="103">
        <f>(R27+AD27+AE27+AF27+AG27)/5*3</f>
        <v>2.4000000000000004</v>
      </c>
      <c r="T27" s="103">
        <f>H27</f>
        <v>1</v>
      </c>
      <c r="U27" s="103">
        <f>T27</f>
        <v>1</v>
      </c>
      <c r="V27" s="103"/>
      <c r="W27" s="103"/>
      <c r="X27" s="103"/>
      <c r="Y27" s="103"/>
      <c r="Z27" s="103"/>
      <c r="AA27" s="103"/>
      <c r="AB27" s="103"/>
      <c r="AC27" s="103"/>
      <c r="AD27" s="103">
        <v>1</v>
      </c>
      <c r="AE27" s="103">
        <v>1</v>
      </c>
      <c r="AF27" s="103"/>
      <c r="AG27" s="103">
        <v>1</v>
      </c>
      <c r="AH27" s="103">
        <v>8</v>
      </c>
      <c r="AI27" s="103">
        <f>AH27/3</f>
        <v>2.6666666666666665</v>
      </c>
      <c r="AJ27" s="104">
        <f>SUM(AU27:CR27)</f>
        <v>6</v>
      </c>
      <c r="AK27" s="105">
        <f>AJ27/AK$1*100</f>
        <v>5.555555555555555</v>
      </c>
      <c r="AL27" s="125">
        <f>(H27+I27+K27+M27+O27+Q27+S27+AI27)/4</f>
        <v>4.299679487179487</v>
      </c>
      <c r="AM27" s="106">
        <f>AL27*10</f>
        <v>42.996794871794876</v>
      </c>
      <c r="AN27" s="107"/>
      <c r="AO27" s="107"/>
      <c r="AP27" s="108" t="str">
        <f>IF(AK27&gt;25,"RF",IF(AL27&gt;5.9,"A","EE"))</f>
        <v>EE</v>
      </c>
      <c r="AQ27" s="109"/>
      <c r="AR27" s="108" t="str">
        <f>IF(AP27="A","A",IF(AP27="RF",AP27,IF(AP27="EE",IF(AQ27="",AP27,IF(AQ27&gt;5.9,"A","RNEE")))))</f>
        <v>EE</v>
      </c>
      <c r="AS27" s="126">
        <f>IF(AQ27="",AL27,AQ27)</f>
        <v>4.299679487179487</v>
      </c>
      <c r="AT27"/>
      <c r="AU27" s="95" t="s">
        <v>91</v>
      </c>
      <c r="AV27" s="95" t="s">
        <v>91</v>
      </c>
      <c r="AW27" s="95">
        <v>2</v>
      </c>
      <c r="AX27" s="95">
        <v>2</v>
      </c>
      <c r="AY27" s="95"/>
      <c r="AZ27" s="95"/>
      <c r="BA27" s="95"/>
      <c r="BB27" s="96"/>
      <c r="BC27" s="95"/>
      <c r="BD27" s="95"/>
      <c r="BE27" s="95"/>
      <c r="BF27" s="95"/>
      <c r="BG27" s="95"/>
      <c r="BH27" s="95"/>
      <c r="BI27" s="96"/>
      <c r="BJ27" s="95"/>
      <c r="BK27" s="95"/>
      <c r="BL27" s="95">
        <v>2</v>
      </c>
      <c r="BM27" s="95"/>
      <c r="BN27" s="97"/>
      <c r="BO27" s="95"/>
      <c r="BP27" s="95"/>
      <c r="BQ27" s="95"/>
      <c r="BR27" s="95"/>
      <c r="BS27" s="95"/>
      <c r="BT27" s="95"/>
      <c r="BU27" s="95"/>
      <c r="BV27" s="95"/>
      <c r="BW27" s="96"/>
      <c r="BX27" s="95"/>
      <c r="BY27" s="95"/>
      <c r="BZ27" s="95"/>
      <c r="CA27" s="95"/>
      <c r="CB27" s="95"/>
      <c r="CC27" s="97"/>
      <c r="CD27" s="95"/>
      <c r="CE27" s="95"/>
      <c r="CF27" s="95"/>
      <c r="CG27" s="95"/>
      <c r="CH27" s="95"/>
      <c r="CI27" s="95"/>
      <c r="CJ27" s="95"/>
      <c r="CK27" s="95"/>
      <c r="CL27" s="96"/>
      <c r="CM27" s="95"/>
      <c r="CN27" s="95"/>
      <c r="CO27" s="95"/>
      <c r="CP27" s="95"/>
      <c r="CQ27" s="95"/>
      <c r="CR27" s="95"/>
      <c r="CS27" s="95"/>
      <c r="CT27" s="95"/>
      <c r="CU27" s="97"/>
      <c r="CV27" s="97"/>
      <c r="CW27" s="98" t="s">
        <v>181</v>
      </c>
    </row>
    <row r="28" spans="1:101" s="99" customFormat="1" ht="16.5" customHeight="1">
      <c r="A28"/>
      <c r="B28" s="84">
        <v>25</v>
      </c>
      <c r="C28" s="85" t="s">
        <v>182</v>
      </c>
      <c r="D28" s="86" t="s">
        <v>183</v>
      </c>
      <c r="E28" s="86" t="s">
        <v>95</v>
      </c>
      <c r="F28" s="86" t="s">
        <v>184</v>
      </c>
      <c r="G28" s="86">
        <v>4</v>
      </c>
      <c r="H28" s="87">
        <v>1</v>
      </c>
      <c r="I28" s="87">
        <v>0.5</v>
      </c>
      <c r="J28" s="87">
        <v>9</v>
      </c>
      <c r="K28" s="87">
        <f>J28/26*2.5</f>
        <v>0.8653846153846154</v>
      </c>
      <c r="L28" s="87"/>
      <c r="M28" s="87">
        <f>L28/2</f>
        <v>0</v>
      </c>
      <c r="N28" s="87">
        <v>1</v>
      </c>
      <c r="O28" s="87">
        <f>N28+AA28*2</f>
        <v>1</v>
      </c>
      <c r="P28" s="87">
        <v>1.9</v>
      </c>
      <c r="Q28" s="87">
        <f>P28/3*2</f>
        <v>1.2666666666666666</v>
      </c>
      <c r="R28" s="87">
        <f>AI28/10</f>
        <v>0</v>
      </c>
      <c r="S28" s="87">
        <f>(R28+AD28+AE28+AF28+AG28)/5*3</f>
        <v>0</v>
      </c>
      <c r="T28" s="87">
        <f>H28</f>
        <v>1</v>
      </c>
      <c r="U28" s="87">
        <f>T28</f>
        <v>1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>
        <f>AH28/3</f>
        <v>0</v>
      </c>
      <c r="AJ28" s="88">
        <f>SUM(AU28:CR28)</f>
        <v>10</v>
      </c>
      <c r="AK28" s="89">
        <f>AJ28/AK$1*100</f>
        <v>9.25925925925926</v>
      </c>
      <c r="AL28" s="123">
        <f>(H28+I28+K28+M28+O28+Q28+S28+AI28)/4</f>
        <v>1.1580128205128206</v>
      </c>
      <c r="AM28" s="90">
        <f>AL28*10</f>
        <v>11.580128205128206</v>
      </c>
      <c r="AN28" s="91"/>
      <c r="AO28" s="91"/>
      <c r="AP28" s="92" t="str">
        <f>IF(AK28&gt;25,"RF",IF(AL28&gt;5.9,"A","EE"))</f>
        <v>EE</v>
      </c>
      <c r="AQ28" s="93"/>
      <c r="AR28" s="92" t="str">
        <f>IF(AP28="A","A",IF(AP28="RF",AP28,IF(AP28="EE",IF(AQ28="",AP28,IF(AQ28&gt;5.9,"A","RNEE")))))</f>
        <v>EE</v>
      </c>
      <c r="AS28" s="124">
        <f>IF(AQ28="",AL28,AQ28)</f>
        <v>1.1580128205128206</v>
      </c>
      <c r="AT28"/>
      <c r="AU28" s="95"/>
      <c r="AV28" s="95"/>
      <c r="AW28" s="95"/>
      <c r="AX28" s="95"/>
      <c r="AY28" s="95"/>
      <c r="AZ28" s="95"/>
      <c r="BA28" s="95"/>
      <c r="BB28" s="96"/>
      <c r="BC28" s="95"/>
      <c r="BD28" s="95"/>
      <c r="BE28" s="95"/>
      <c r="BF28" s="95"/>
      <c r="BG28" s="95"/>
      <c r="BH28" s="95"/>
      <c r="BI28" s="96"/>
      <c r="BJ28" s="95"/>
      <c r="BK28" s="95"/>
      <c r="BL28" s="95"/>
      <c r="BM28" s="95">
        <v>2</v>
      </c>
      <c r="BN28" s="97"/>
      <c r="BO28" s="95"/>
      <c r="BP28" s="95"/>
      <c r="BQ28" s="95"/>
      <c r="BR28" s="95"/>
      <c r="BS28" s="95"/>
      <c r="BT28" s="95"/>
      <c r="BU28" s="95"/>
      <c r="BV28" s="95">
        <v>2</v>
      </c>
      <c r="BW28" s="96"/>
      <c r="BX28" s="95"/>
      <c r="BY28" s="95"/>
      <c r="BZ28" s="95"/>
      <c r="CA28" s="95">
        <v>2</v>
      </c>
      <c r="CB28" s="95"/>
      <c r="CC28" s="97"/>
      <c r="CD28" s="95"/>
      <c r="CE28" s="95"/>
      <c r="CF28" s="95"/>
      <c r="CG28" s="95">
        <v>2</v>
      </c>
      <c r="CH28" s="95"/>
      <c r="CI28" s="95">
        <v>2</v>
      </c>
      <c r="CJ28" s="95"/>
      <c r="CK28" s="95"/>
      <c r="CL28" s="96"/>
      <c r="CM28" s="95"/>
      <c r="CN28" s="95"/>
      <c r="CO28" s="95"/>
      <c r="CP28" s="95"/>
      <c r="CQ28" s="95"/>
      <c r="CR28" s="95"/>
      <c r="CS28" s="95"/>
      <c r="CT28" s="95">
        <v>2</v>
      </c>
      <c r="CU28" s="97"/>
      <c r="CV28" s="97"/>
      <c r="CW28" s="98" t="s">
        <v>92</v>
      </c>
    </row>
    <row r="29" spans="1:101" s="99" customFormat="1" ht="16.5" customHeight="1">
      <c r="A29"/>
      <c r="B29" s="111">
        <v>26</v>
      </c>
      <c r="C29" s="101" t="s">
        <v>185</v>
      </c>
      <c r="D29" s="102" t="s">
        <v>186</v>
      </c>
      <c r="E29" s="102" t="s">
        <v>95</v>
      </c>
      <c r="F29" s="102" t="s">
        <v>187</v>
      </c>
      <c r="G29" s="102">
        <v>4</v>
      </c>
      <c r="H29" s="103">
        <v>1</v>
      </c>
      <c r="I29" s="103">
        <v>0.5</v>
      </c>
      <c r="J29" s="103">
        <v>9</v>
      </c>
      <c r="K29" s="103">
        <f>J29/26*2.5</f>
        <v>0.8653846153846154</v>
      </c>
      <c r="L29" s="103">
        <v>12.7</v>
      </c>
      <c r="M29" s="103">
        <f>L29/2</f>
        <v>6.35</v>
      </c>
      <c r="N29" s="114">
        <f>Q29/10</f>
        <v>0.24666666666666667</v>
      </c>
      <c r="O29" s="103">
        <f>N29+AA29*2</f>
        <v>2.2466666666666666</v>
      </c>
      <c r="P29" s="103">
        <v>3.7</v>
      </c>
      <c r="Q29" s="103">
        <f>P29/3*2</f>
        <v>2.466666666666667</v>
      </c>
      <c r="R29" s="103">
        <v>1</v>
      </c>
      <c r="S29" s="103">
        <f>(R29+AD29+AE29+AF29+AG29)/5*3</f>
        <v>3</v>
      </c>
      <c r="T29" s="103">
        <f>H29</f>
        <v>1</v>
      </c>
      <c r="U29" s="103">
        <f>T29</f>
        <v>1</v>
      </c>
      <c r="V29" s="103"/>
      <c r="W29" s="103"/>
      <c r="X29" s="103"/>
      <c r="Y29" s="103"/>
      <c r="Z29" s="103"/>
      <c r="AA29" s="103">
        <v>1</v>
      </c>
      <c r="AB29" s="103"/>
      <c r="AC29" s="103"/>
      <c r="AD29" s="103">
        <v>1</v>
      </c>
      <c r="AE29" s="103">
        <v>1</v>
      </c>
      <c r="AF29" s="103">
        <v>1</v>
      </c>
      <c r="AG29" s="103">
        <v>1</v>
      </c>
      <c r="AH29" s="103">
        <v>13</v>
      </c>
      <c r="AI29" s="103">
        <f>AH29/3</f>
        <v>4.333333333333333</v>
      </c>
      <c r="AJ29" s="104">
        <f>SUM(AU29:CR29)</f>
        <v>0</v>
      </c>
      <c r="AK29" s="105">
        <f>AJ29/AK$1*100</f>
        <v>0</v>
      </c>
      <c r="AL29" s="125">
        <f>(H29+I29+K29+M29+O29+Q29+S29+AI29)/4</f>
        <v>5.1905128205128195</v>
      </c>
      <c r="AM29" s="106">
        <f>AL29*10</f>
        <v>51.90512820512819</v>
      </c>
      <c r="AN29" s="107"/>
      <c r="AO29" s="107"/>
      <c r="AP29" s="108" t="str">
        <f>IF(AK29&gt;25,"RF",IF(AL29&gt;5.9,"A","EE"))</f>
        <v>EE</v>
      </c>
      <c r="AQ29" s="109"/>
      <c r="AR29" s="108" t="str">
        <f>IF(AP29="A","A",IF(AP29="RF",AP29,IF(AP29="EE",IF(AQ29="",AP29,IF(AQ29&gt;5.9,"A","RNEE")))))</f>
        <v>EE</v>
      </c>
      <c r="AS29" s="126">
        <f>IF(AQ29="",AL29,AQ29)</f>
        <v>5.1905128205128195</v>
      </c>
      <c r="AT29"/>
      <c r="AU29" s="95"/>
      <c r="AV29" s="95"/>
      <c r="AW29" s="95"/>
      <c r="AX29" s="95"/>
      <c r="AY29" s="95"/>
      <c r="AZ29" s="95"/>
      <c r="BA29" s="95"/>
      <c r="BB29" s="96"/>
      <c r="BC29" s="95"/>
      <c r="BD29" s="95"/>
      <c r="BE29" s="95"/>
      <c r="BF29" s="95"/>
      <c r="BG29" s="95"/>
      <c r="BH29" s="95"/>
      <c r="BI29" s="96"/>
      <c r="BJ29" s="95"/>
      <c r="BK29" s="95"/>
      <c r="BL29" s="95"/>
      <c r="BM29" s="95"/>
      <c r="BN29" s="97"/>
      <c r="BO29" s="95"/>
      <c r="BP29" s="95"/>
      <c r="BQ29" s="95"/>
      <c r="BR29" s="95"/>
      <c r="BS29" s="95"/>
      <c r="BT29" s="95"/>
      <c r="BU29" s="95"/>
      <c r="BV29" s="95"/>
      <c r="BW29" s="96"/>
      <c r="BX29" s="95"/>
      <c r="BY29" s="95"/>
      <c r="BZ29" s="95"/>
      <c r="CA29" s="95"/>
      <c r="CB29" s="95"/>
      <c r="CC29" s="97"/>
      <c r="CD29" s="95"/>
      <c r="CE29" s="95"/>
      <c r="CF29" s="95"/>
      <c r="CG29" s="95"/>
      <c r="CH29" s="95"/>
      <c r="CI29" s="95"/>
      <c r="CJ29" s="95"/>
      <c r="CK29" s="95"/>
      <c r="CL29" s="96"/>
      <c r="CM29" s="95"/>
      <c r="CN29" s="95"/>
      <c r="CO29" s="95"/>
      <c r="CP29" s="95"/>
      <c r="CQ29" s="95"/>
      <c r="CR29" s="95"/>
      <c r="CS29" s="95"/>
      <c r="CT29" s="95"/>
      <c r="CU29" s="97"/>
      <c r="CV29" s="97"/>
      <c r="CW29" s="98" t="s">
        <v>97</v>
      </c>
    </row>
    <row r="30" spans="1:101" s="99" customFormat="1" ht="16.5" customHeight="1">
      <c r="A30"/>
      <c r="B30" s="84">
        <v>27</v>
      </c>
      <c r="C30" s="85" t="s">
        <v>188</v>
      </c>
      <c r="D30" s="86" t="s">
        <v>189</v>
      </c>
      <c r="E30" s="86" t="s">
        <v>111</v>
      </c>
      <c r="F30" s="86" t="s">
        <v>190</v>
      </c>
      <c r="G30" s="86">
        <v>4</v>
      </c>
      <c r="H30" s="87">
        <v>0</v>
      </c>
      <c r="I30" s="87">
        <v>0.5</v>
      </c>
      <c r="J30" s="87">
        <v>9</v>
      </c>
      <c r="K30" s="87">
        <f>J30/26*2.5</f>
        <v>0.8653846153846154</v>
      </c>
      <c r="L30" s="87"/>
      <c r="M30" s="87">
        <f>L30/2</f>
        <v>0</v>
      </c>
      <c r="N30" s="87">
        <f>Q30/10</f>
        <v>0</v>
      </c>
      <c r="O30" s="87">
        <f>N30+AA30*2</f>
        <v>0</v>
      </c>
      <c r="P30" s="87"/>
      <c r="Q30" s="87">
        <f>P30/3*2</f>
        <v>0</v>
      </c>
      <c r="R30" s="87">
        <f>AI30/10</f>
        <v>0</v>
      </c>
      <c r="S30" s="87">
        <f>(R30+AD30+AE30+AF30+AG30)/5*3</f>
        <v>0</v>
      </c>
      <c r="T30" s="87">
        <f>H30</f>
        <v>0</v>
      </c>
      <c r="U30" s="87">
        <f>T30</f>
        <v>0</v>
      </c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>
        <f>AH30/3</f>
        <v>0</v>
      </c>
      <c r="AJ30" s="88">
        <f>SUM(AU30:CR30)</f>
        <v>62</v>
      </c>
      <c r="AK30" s="89">
        <f>AJ30/AK$1*100</f>
        <v>57.407407407407405</v>
      </c>
      <c r="AL30" s="123">
        <f>(H30+I30+K30+M30+O30+Q30+S30+AI30)/4</f>
        <v>0.34134615384615385</v>
      </c>
      <c r="AM30" s="90">
        <f>AL30*10</f>
        <v>3.4134615384615383</v>
      </c>
      <c r="AN30" s="91"/>
      <c r="AO30" s="91"/>
      <c r="AP30" s="92" t="str">
        <f>IF(AK30&gt;25,"RF",IF(AL30&gt;5.9,"A","EE"))</f>
        <v>RF</v>
      </c>
      <c r="AQ30" s="93"/>
      <c r="AR30" s="92" t="str">
        <f>IF(AP30="A","A",IF(AP30="RF",AP30,IF(AP30="EE",IF(AQ30="",AP30,IF(AQ30&gt;5.9,"A","RNEE")))))</f>
        <v>RF</v>
      </c>
      <c r="AS30" s="124">
        <f>IF(AQ30="",AL30,AQ30)</f>
        <v>0.34134615384615385</v>
      </c>
      <c r="AT30"/>
      <c r="AU30" s="95" t="s">
        <v>91</v>
      </c>
      <c r="AV30" s="95" t="s">
        <v>91</v>
      </c>
      <c r="AW30" s="95">
        <v>2</v>
      </c>
      <c r="AX30" s="95">
        <v>2</v>
      </c>
      <c r="AY30" s="95"/>
      <c r="AZ30" s="95"/>
      <c r="BA30" s="95"/>
      <c r="BB30" s="96"/>
      <c r="BC30" s="95">
        <v>2</v>
      </c>
      <c r="BD30" s="95">
        <v>2</v>
      </c>
      <c r="BE30" s="95"/>
      <c r="BF30" s="95"/>
      <c r="BG30" s="95">
        <v>2</v>
      </c>
      <c r="BH30" s="95"/>
      <c r="BI30" s="96"/>
      <c r="BJ30" s="95">
        <v>2</v>
      </c>
      <c r="BK30" s="95">
        <v>2</v>
      </c>
      <c r="BL30" s="95">
        <v>2</v>
      </c>
      <c r="BM30" s="95">
        <v>2</v>
      </c>
      <c r="BN30" s="97"/>
      <c r="BO30" s="95">
        <v>2</v>
      </c>
      <c r="BP30" s="95">
        <v>2</v>
      </c>
      <c r="BQ30" s="95">
        <v>2</v>
      </c>
      <c r="BR30" s="95">
        <v>2</v>
      </c>
      <c r="BS30" s="95">
        <v>2</v>
      </c>
      <c r="BT30" s="95"/>
      <c r="BU30" s="95">
        <v>2</v>
      </c>
      <c r="BV30" s="95">
        <v>2</v>
      </c>
      <c r="BW30" s="96"/>
      <c r="BX30" s="95"/>
      <c r="BY30" s="95">
        <v>2</v>
      </c>
      <c r="BZ30" s="95">
        <v>2</v>
      </c>
      <c r="CA30" s="95">
        <v>2</v>
      </c>
      <c r="CB30" s="95">
        <v>2</v>
      </c>
      <c r="CC30" s="97"/>
      <c r="CD30" s="95">
        <v>2</v>
      </c>
      <c r="CE30" s="95">
        <v>2</v>
      </c>
      <c r="CF30" s="95">
        <v>2</v>
      </c>
      <c r="CG30" s="95">
        <v>2</v>
      </c>
      <c r="CH30" s="95">
        <v>2</v>
      </c>
      <c r="CI30" s="95">
        <v>2</v>
      </c>
      <c r="CJ30" s="95">
        <v>2</v>
      </c>
      <c r="CK30" s="95">
        <v>2</v>
      </c>
      <c r="CL30" s="96"/>
      <c r="CM30" s="95">
        <v>2</v>
      </c>
      <c r="CN30" s="95">
        <v>2</v>
      </c>
      <c r="CO30" s="95">
        <v>2</v>
      </c>
      <c r="CP30" s="95"/>
      <c r="CQ30" s="95"/>
      <c r="CR30" s="95"/>
      <c r="CS30" s="95"/>
      <c r="CT30" s="95">
        <v>2</v>
      </c>
      <c r="CU30" s="97"/>
      <c r="CV30" s="97"/>
      <c r="CW30" s="98" t="s">
        <v>92</v>
      </c>
    </row>
    <row r="31" spans="1:101" s="99" customFormat="1" ht="16.5" customHeight="1">
      <c r="A31"/>
      <c r="B31" s="111">
        <v>28</v>
      </c>
      <c r="C31" s="101" t="s">
        <v>191</v>
      </c>
      <c r="D31" s="102" t="s">
        <v>192</v>
      </c>
      <c r="E31" s="102" t="s">
        <v>95</v>
      </c>
      <c r="F31" s="102" t="s">
        <v>193</v>
      </c>
      <c r="G31" s="102">
        <v>4</v>
      </c>
      <c r="H31" s="103">
        <v>0</v>
      </c>
      <c r="I31" s="103">
        <v>0</v>
      </c>
      <c r="J31" s="114">
        <f>M31/10</f>
        <v>0</v>
      </c>
      <c r="K31" s="103">
        <f>J31/26*2.5</f>
        <v>0</v>
      </c>
      <c r="L31" s="103"/>
      <c r="M31" s="103">
        <f>L31/2</f>
        <v>0</v>
      </c>
      <c r="N31" s="114">
        <f>Q31/10</f>
        <v>0</v>
      </c>
      <c r="O31" s="103">
        <f>N31+AA31*2</f>
        <v>0</v>
      </c>
      <c r="P31" s="103"/>
      <c r="Q31" s="103">
        <f>P31/3*2</f>
        <v>0</v>
      </c>
      <c r="R31" s="114">
        <f>AI31/10</f>
        <v>0</v>
      </c>
      <c r="S31" s="103">
        <f>(R31+AD31+AE31+AF31+AG31)/5*3</f>
        <v>0</v>
      </c>
      <c r="T31" s="103">
        <f>H31</f>
        <v>0</v>
      </c>
      <c r="U31" s="103">
        <f>T31</f>
        <v>0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>
        <f>AH31/3</f>
        <v>0</v>
      </c>
      <c r="AJ31" s="104">
        <f>SUM(AU31:CR31)</f>
        <v>72</v>
      </c>
      <c r="AK31" s="105">
        <f>AJ31/AK$1*100</f>
        <v>66.66666666666666</v>
      </c>
      <c r="AL31" s="125">
        <f>(H31+I31+K31+M31+O31+Q31+S31+AI31)/4</f>
        <v>0</v>
      </c>
      <c r="AM31" s="106">
        <f>AL31*10</f>
        <v>0</v>
      </c>
      <c r="AN31" s="107"/>
      <c r="AO31" s="107"/>
      <c r="AP31" s="108" t="str">
        <f>IF(AK31&gt;25,"RF",IF(AL31&gt;5.9,"A","EE"))</f>
        <v>RF</v>
      </c>
      <c r="AQ31" s="109"/>
      <c r="AR31" s="108" t="str">
        <f>IF(AP31="A","A",IF(AP31="RF",AP31,IF(AP31="EE",IF(AQ31="",AP31,IF(AQ31&gt;5.9,"A","RNEE")))))</f>
        <v>RF</v>
      </c>
      <c r="AS31" s="126">
        <f>IF(AQ31="",AL31,AQ31)</f>
        <v>0</v>
      </c>
      <c r="AT31"/>
      <c r="AU31" s="95">
        <v>2</v>
      </c>
      <c r="AV31" s="95">
        <v>2</v>
      </c>
      <c r="AW31" s="95"/>
      <c r="AX31" s="95"/>
      <c r="AY31" s="95">
        <v>2</v>
      </c>
      <c r="AZ31" s="95"/>
      <c r="BA31" s="95">
        <v>2</v>
      </c>
      <c r="BB31" s="96">
        <v>2</v>
      </c>
      <c r="BC31" s="95">
        <v>2</v>
      </c>
      <c r="BD31" s="95">
        <v>2</v>
      </c>
      <c r="BE31" s="95">
        <v>2</v>
      </c>
      <c r="BF31" s="95">
        <v>2</v>
      </c>
      <c r="BG31" s="95">
        <v>2</v>
      </c>
      <c r="BH31" s="95"/>
      <c r="BI31" s="96"/>
      <c r="BJ31" s="95">
        <v>2</v>
      </c>
      <c r="BK31" s="95">
        <v>2</v>
      </c>
      <c r="BL31" s="95">
        <v>2</v>
      </c>
      <c r="BM31" s="95">
        <v>2</v>
      </c>
      <c r="BN31" s="97"/>
      <c r="BO31" s="95">
        <v>2</v>
      </c>
      <c r="BP31" s="95">
        <v>2</v>
      </c>
      <c r="BQ31" s="95">
        <v>2</v>
      </c>
      <c r="BR31" s="95">
        <v>2</v>
      </c>
      <c r="BS31" s="95">
        <v>2</v>
      </c>
      <c r="BT31" s="95"/>
      <c r="BU31" s="95">
        <v>2</v>
      </c>
      <c r="BV31" s="95">
        <v>2</v>
      </c>
      <c r="BW31" s="96"/>
      <c r="BX31" s="95"/>
      <c r="BY31" s="95">
        <v>2</v>
      </c>
      <c r="BZ31" s="95">
        <v>2</v>
      </c>
      <c r="CA31" s="95">
        <v>2</v>
      </c>
      <c r="CB31" s="95">
        <v>2</v>
      </c>
      <c r="CC31" s="97"/>
      <c r="CD31" s="95">
        <v>2</v>
      </c>
      <c r="CE31" s="95">
        <v>2</v>
      </c>
      <c r="CF31" s="95">
        <v>2</v>
      </c>
      <c r="CG31" s="95">
        <v>2</v>
      </c>
      <c r="CH31" s="95">
        <v>2</v>
      </c>
      <c r="CI31" s="95">
        <v>2</v>
      </c>
      <c r="CJ31" s="95">
        <v>2</v>
      </c>
      <c r="CK31" s="95">
        <v>2</v>
      </c>
      <c r="CL31" s="96"/>
      <c r="CM31" s="95">
        <v>2</v>
      </c>
      <c r="CN31" s="95">
        <v>2</v>
      </c>
      <c r="CO31" s="95">
        <v>2</v>
      </c>
      <c r="CP31" s="95"/>
      <c r="CQ31" s="95"/>
      <c r="CR31" s="95"/>
      <c r="CS31" s="95"/>
      <c r="CT31" s="95">
        <v>2</v>
      </c>
      <c r="CU31" s="97"/>
      <c r="CV31" s="97"/>
      <c r="CW31" s="98" t="s">
        <v>194</v>
      </c>
    </row>
    <row r="32" spans="1:101" s="99" customFormat="1" ht="16.5" customHeight="1">
      <c r="A32"/>
      <c r="B32" s="84">
        <v>29</v>
      </c>
      <c r="C32" s="85" t="s">
        <v>195</v>
      </c>
      <c r="D32" s="86" t="s">
        <v>196</v>
      </c>
      <c r="E32" s="86" t="s">
        <v>95</v>
      </c>
      <c r="F32" s="86" t="s">
        <v>197</v>
      </c>
      <c r="G32" s="86">
        <v>4</v>
      </c>
      <c r="H32" s="87">
        <v>1</v>
      </c>
      <c r="I32" s="87">
        <v>0.5</v>
      </c>
      <c r="J32" s="87">
        <v>9</v>
      </c>
      <c r="K32" s="87">
        <f>J32/26*2.5</f>
        <v>0.8653846153846154</v>
      </c>
      <c r="L32" s="87">
        <v>13.5</v>
      </c>
      <c r="M32" s="87">
        <f>L32/2</f>
        <v>6.75</v>
      </c>
      <c r="N32" s="87">
        <v>1</v>
      </c>
      <c r="O32" s="87">
        <f>N32+AA32*2</f>
        <v>1</v>
      </c>
      <c r="P32" s="87">
        <v>5.8</v>
      </c>
      <c r="Q32" s="87">
        <f>P32/3*2</f>
        <v>3.8666666666666667</v>
      </c>
      <c r="R32" s="87">
        <v>1</v>
      </c>
      <c r="S32" s="87">
        <f>(R32+AD32+AE32+AF32+AG32)/5*3</f>
        <v>3</v>
      </c>
      <c r="T32" s="87">
        <f>H32</f>
        <v>1</v>
      </c>
      <c r="U32" s="87">
        <f>T32</f>
        <v>1</v>
      </c>
      <c r="V32" s="87"/>
      <c r="W32" s="87"/>
      <c r="X32" s="87"/>
      <c r="Y32" s="87"/>
      <c r="Z32" s="87"/>
      <c r="AA32" s="87"/>
      <c r="AB32" s="87"/>
      <c r="AC32" s="87"/>
      <c r="AD32" s="87">
        <v>1</v>
      </c>
      <c r="AE32" s="87">
        <v>1</v>
      </c>
      <c r="AF32" s="87">
        <v>1</v>
      </c>
      <c r="AG32" s="87">
        <v>1</v>
      </c>
      <c r="AH32" s="87">
        <v>17.3</v>
      </c>
      <c r="AI32" s="87">
        <f>AH32/3</f>
        <v>5.766666666666667</v>
      </c>
      <c r="AJ32" s="88">
        <f>SUM(AU32:CR32)</f>
        <v>0</v>
      </c>
      <c r="AK32" s="89">
        <f>AJ32/AK$1*100</f>
        <v>0</v>
      </c>
      <c r="AL32" s="123">
        <f>(H32+I32+K32+M32+O32+Q32+S32+AI32)/4</f>
        <v>5.6871794871794865</v>
      </c>
      <c r="AM32" s="90">
        <f>AL32*10</f>
        <v>56.87179487179486</v>
      </c>
      <c r="AN32" s="91"/>
      <c r="AO32" s="91"/>
      <c r="AP32" s="92" t="str">
        <f>IF(AK32&gt;25,"RF",IF(AL32&gt;5.9,"A","EE"))</f>
        <v>EE</v>
      </c>
      <c r="AQ32" s="93"/>
      <c r="AR32" s="92" t="str">
        <f>IF(AP32="A","A",IF(AP32="RF",AP32,IF(AP32="EE",IF(AQ32="",AP32,IF(AQ32&gt;5.9,"A","RNEE")))))</f>
        <v>EE</v>
      </c>
      <c r="AS32" s="124">
        <f>IF(AQ32="",AL32,AQ32)</f>
        <v>5.6871794871794865</v>
      </c>
      <c r="AT32"/>
      <c r="AU32" s="95"/>
      <c r="AV32" s="95"/>
      <c r="AW32" s="95"/>
      <c r="AX32" s="95"/>
      <c r="AY32" s="95"/>
      <c r="AZ32" s="95"/>
      <c r="BA32" s="95"/>
      <c r="BB32" s="96"/>
      <c r="BC32" s="95"/>
      <c r="BD32" s="95"/>
      <c r="BE32" s="95"/>
      <c r="BF32" s="95"/>
      <c r="BG32" s="95"/>
      <c r="BH32" s="95"/>
      <c r="BI32" s="96"/>
      <c r="BJ32" s="95"/>
      <c r="BK32" s="95"/>
      <c r="BL32" s="95"/>
      <c r="BM32" s="95"/>
      <c r="BN32" s="97"/>
      <c r="BO32" s="95"/>
      <c r="BP32" s="95"/>
      <c r="BQ32" s="95"/>
      <c r="BR32" s="95"/>
      <c r="BS32" s="95"/>
      <c r="BT32" s="95"/>
      <c r="BU32" s="95"/>
      <c r="BV32" s="95"/>
      <c r="BW32" s="96"/>
      <c r="BX32" s="95"/>
      <c r="BY32" s="95"/>
      <c r="BZ32" s="95"/>
      <c r="CA32" s="95"/>
      <c r="CB32" s="95"/>
      <c r="CC32" s="97"/>
      <c r="CD32" s="95"/>
      <c r="CE32" s="95"/>
      <c r="CF32" s="95"/>
      <c r="CG32" s="95"/>
      <c r="CH32" s="95"/>
      <c r="CI32" s="95"/>
      <c r="CJ32" s="95"/>
      <c r="CK32" s="95"/>
      <c r="CL32" s="96"/>
      <c r="CM32" s="95"/>
      <c r="CN32" s="95"/>
      <c r="CO32" s="95"/>
      <c r="CP32" s="95"/>
      <c r="CQ32" s="95"/>
      <c r="CR32" s="95"/>
      <c r="CS32" s="95"/>
      <c r="CT32" s="95"/>
      <c r="CU32" s="97"/>
      <c r="CV32" s="97"/>
      <c r="CW32" s="98" t="s">
        <v>198</v>
      </c>
    </row>
    <row r="33" spans="1:101" s="99" customFormat="1" ht="16.5" customHeight="1">
      <c r="A33"/>
      <c r="B33" s="111">
        <v>30</v>
      </c>
      <c r="C33" s="101" t="s">
        <v>199</v>
      </c>
      <c r="D33" s="102" t="s">
        <v>200</v>
      </c>
      <c r="E33" s="102" t="s">
        <v>95</v>
      </c>
      <c r="F33" s="102" t="s">
        <v>201</v>
      </c>
      <c r="G33" s="102">
        <v>5</v>
      </c>
      <c r="H33" s="103">
        <v>1</v>
      </c>
      <c r="I33" s="103">
        <v>0.5</v>
      </c>
      <c r="J33" s="103">
        <v>6.35</v>
      </c>
      <c r="K33" s="103">
        <f>J33/26*2.5</f>
        <v>0.610576923076923</v>
      </c>
      <c r="L33" s="103">
        <v>5</v>
      </c>
      <c r="M33" s="103">
        <f>L33/2</f>
        <v>2.5</v>
      </c>
      <c r="N33" s="103">
        <v>1</v>
      </c>
      <c r="O33" s="103">
        <f>N33+AA33*2</f>
        <v>3</v>
      </c>
      <c r="P33" s="103">
        <v>4</v>
      </c>
      <c r="Q33" s="103">
        <f>P33/3*2</f>
        <v>2.6666666666666665</v>
      </c>
      <c r="R33" s="103">
        <v>1</v>
      </c>
      <c r="S33" s="103">
        <f>(R33+AD33+AE33+AF33+AG33)/5*3</f>
        <v>1.2000000000000002</v>
      </c>
      <c r="T33" s="103">
        <f>H33</f>
        <v>1</v>
      </c>
      <c r="U33" s="103">
        <f>T33</f>
        <v>1</v>
      </c>
      <c r="V33" s="103"/>
      <c r="W33" s="103"/>
      <c r="X33" s="103"/>
      <c r="Y33" s="103"/>
      <c r="Z33" s="103"/>
      <c r="AA33" s="103">
        <v>1</v>
      </c>
      <c r="AB33" s="103"/>
      <c r="AC33" s="103"/>
      <c r="AD33" s="103"/>
      <c r="AE33" s="103"/>
      <c r="AF33" s="103"/>
      <c r="AG33" s="103">
        <v>1</v>
      </c>
      <c r="AH33" s="103"/>
      <c r="AI33" s="103">
        <f>AH33/3</f>
        <v>0</v>
      </c>
      <c r="AJ33" s="104">
        <f>SUM(AU33:CR33)</f>
        <v>2</v>
      </c>
      <c r="AK33" s="105">
        <f>AJ33/AK$1*100</f>
        <v>1.8518518518518516</v>
      </c>
      <c r="AL33" s="125">
        <f>(H33+I33+K33+M33+O33+Q33+S33+AI33)/4</f>
        <v>2.8693108974358976</v>
      </c>
      <c r="AM33" s="106">
        <f>AL33*10</f>
        <v>28.693108974358978</v>
      </c>
      <c r="AN33" s="107"/>
      <c r="AO33" s="107"/>
      <c r="AP33" s="108" t="str">
        <f>IF(AK33&gt;25,"RF",IF(AL33&gt;5.9,"A","EE"))</f>
        <v>EE</v>
      </c>
      <c r="AQ33" s="109"/>
      <c r="AR33" s="108" t="str">
        <f>IF(AP33="A","A",IF(AP33="RF",AP33,IF(AP33="EE",IF(AQ33="",AP33,IF(AQ33&gt;5.9,"A","RNEE")))))</f>
        <v>EE</v>
      </c>
      <c r="AS33" s="126">
        <f>IF(AQ33="",AL33,AQ33)</f>
        <v>2.8693108974358976</v>
      </c>
      <c r="AT33"/>
      <c r="AU33" s="95"/>
      <c r="AV33" s="95"/>
      <c r="AW33" s="95"/>
      <c r="AX33" s="95"/>
      <c r="AY33" s="95"/>
      <c r="AZ33" s="95"/>
      <c r="BA33" s="95"/>
      <c r="BB33" s="96"/>
      <c r="BC33" s="95">
        <v>2</v>
      </c>
      <c r="BD33" s="95"/>
      <c r="BE33" s="95"/>
      <c r="BF33" s="95"/>
      <c r="BG33" s="95"/>
      <c r="BH33" s="95"/>
      <c r="BI33" s="96"/>
      <c r="BJ33" s="95"/>
      <c r="BK33" s="95"/>
      <c r="BL33" s="95"/>
      <c r="BM33" s="95"/>
      <c r="BN33" s="97"/>
      <c r="BO33" s="95"/>
      <c r="BP33" s="95"/>
      <c r="BQ33" s="95"/>
      <c r="BR33" s="95"/>
      <c r="BS33" s="95"/>
      <c r="BT33" s="95"/>
      <c r="BU33" s="95"/>
      <c r="BV33" s="95"/>
      <c r="BW33" s="96"/>
      <c r="BX33" s="95"/>
      <c r="BY33" s="95"/>
      <c r="BZ33" s="95"/>
      <c r="CA33" s="95"/>
      <c r="CB33" s="95"/>
      <c r="CC33" s="97"/>
      <c r="CD33" s="95"/>
      <c r="CE33" s="95"/>
      <c r="CF33" s="95"/>
      <c r="CG33" s="95"/>
      <c r="CH33" s="95"/>
      <c r="CI33" s="95"/>
      <c r="CJ33" s="95"/>
      <c r="CK33" s="95"/>
      <c r="CL33" s="96"/>
      <c r="CM33" s="95"/>
      <c r="CN33" s="95"/>
      <c r="CO33" s="95"/>
      <c r="CP33" s="95"/>
      <c r="CQ33" s="95"/>
      <c r="CR33" s="95"/>
      <c r="CS33" s="95"/>
      <c r="CT33" s="95"/>
      <c r="CU33" s="97"/>
      <c r="CV33" s="97"/>
      <c r="CW33" s="98" t="s">
        <v>202</v>
      </c>
    </row>
    <row r="34" spans="1:101" s="99" customFormat="1" ht="16.5" customHeight="1">
      <c r="A34"/>
      <c r="B34" s="84">
        <v>31</v>
      </c>
      <c r="C34" s="85" t="s">
        <v>203</v>
      </c>
      <c r="D34" s="86" t="s">
        <v>204</v>
      </c>
      <c r="E34" s="86" t="s">
        <v>95</v>
      </c>
      <c r="F34" s="86" t="s">
        <v>205</v>
      </c>
      <c r="G34" s="86">
        <v>5</v>
      </c>
      <c r="H34" s="87">
        <v>1</v>
      </c>
      <c r="I34" s="87">
        <v>0.5</v>
      </c>
      <c r="J34" s="87">
        <f>J33</f>
        <v>6.35</v>
      </c>
      <c r="K34" s="87">
        <f>J34/26*2.5</f>
        <v>0.610576923076923</v>
      </c>
      <c r="L34" s="87">
        <v>7</v>
      </c>
      <c r="M34" s="87">
        <f>L34/2</f>
        <v>3.5</v>
      </c>
      <c r="N34" s="87">
        <v>1</v>
      </c>
      <c r="O34" s="87">
        <f>N34+AA34*2</f>
        <v>1</v>
      </c>
      <c r="P34" s="87">
        <v>7</v>
      </c>
      <c r="Q34" s="87">
        <f>P34/3*2</f>
        <v>4.666666666666667</v>
      </c>
      <c r="R34" s="87">
        <v>1</v>
      </c>
      <c r="S34" s="87">
        <f>(R34+AD34+AE34+AF34+AG34)/5*3</f>
        <v>0.6000000000000001</v>
      </c>
      <c r="T34" s="87">
        <f>H34</f>
        <v>1</v>
      </c>
      <c r="U34" s="87">
        <f>T34</f>
        <v>1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>
        <v>6</v>
      </c>
      <c r="AI34" s="87">
        <f>AH34/3</f>
        <v>2</v>
      </c>
      <c r="AJ34" s="88">
        <f>SUM(AU34:CR34)</f>
        <v>14</v>
      </c>
      <c r="AK34" s="89">
        <f>AJ34/AK$1*100</f>
        <v>12.962962962962962</v>
      </c>
      <c r="AL34" s="123">
        <f>(H34+I34+K34+M34+O34+Q34+S34+AI34)/4</f>
        <v>3.4693108974358977</v>
      </c>
      <c r="AM34" s="90">
        <f>AL34*10</f>
        <v>34.69310897435898</v>
      </c>
      <c r="AN34" s="91"/>
      <c r="AO34" s="91"/>
      <c r="AP34" s="92" t="str">
        <f>IF(AK34&gt;25,"RF",IF(AL34&gt;5.9,"A","EE"))</f>
        <v>EE</v>
      </c>
      <c r="AQ34" s="93"/>
      <c r="AR34" s="92" t="str">
        <f>IF(AP34="A","A",IF(AP34="RF",AP34,IF(AP34="EE",IF(AQ34="",AP34,IF(AQ34&gt;5.9,"A","RNEE")))))</f>
        <v>EE</v>
      </c>
      <c r="AS34" s="124">
        <f>IF(AQ34="",AL34,AQ34)</f>
        <v>3.4693108974358977</v>
      </c>
      <c r="AT34"/>
      <c r="AU34" s="95"/>
      <c r="AV34" s="95"/>
      <c r="AW34" s="95"/>
      <c r="AX34" s="95"/>
      <c r="AY34" s="95"/>
      <c r="AZ34" s="95"/>
      <c r="BA34" s="95"/>
      <c r="BB34" s="96"/>
      <c r="BC34" s="95">
        <v>2</v>
      </c>
      <c r="BD34" s="95"/>
      <c r="BE34" s="95"/>
      <c r="BF34" s="95"/>
      <c r="BG34" s="95">
        <v>2</v>
      </c>
      <c r="BH34" s="95"/>
      <c r="BI34" s="96"/>
      <c r="BJ34" s="95"/>
      <c r="BK34" s="95"/>
      <c r="BL34" s="95">
        <v>2</v>
      </c>
      <c r="BM34" s="95"/>
      <c r="BN34" s="97"/>
      <c r="BO34" s="95"/>
      <c r="BP34" s="95"/>
      <c r="BQ34" s="95">
        <v>2</v>
      </c>
      <c r="BR34" s="95"/>
      <c r="BS34" s="95"/>
      <c r="BT34" s="95"/>
      <c r="BU34" s="95"/>
      <c r="BV34" s="95"/>
      <c r="BW34" s="96"/>
      <c r="BX34" s="95"/>
      <c r="BY34" s="95"/>
      <c r="BZ34" s="95"/>
      <c r="CA34" s="95"/>
      <c r="CB34" s="95"/>
      <c r="CC34" s="97"/>
      <c r="CD34" s="95"/>
      <c r="CE34" s="95"/>
      <c r="CF34" s="95"/>
      <c r="CG34" s="95">
        <v>2</v>
      </c>
      <c r="CH34" s="95"/>
      <c r="CI34" s="95">
        <v>2</v>
      </c>
      <c r="CJ34" s="95">
        <v>2</v>
      </c>
      <c r="CK34" s="95"/>
      <c r="CL34" s="96"/>
      <c r="CM34" s="95"/>
      <c r="CN34" s="95"/>
      <c r="CO34" s="95"/>
      <c r="CP34" s="95"/>
      <c r="CQ34" s="95"/>
      <c r="CR34" s="95"/>
      <c r="CS34" s="95"/>
      <c r="CT34" s="95"/>
      <c r="CU34" s="97"/>
      <c r="CV34" s="97"/>
      <c r="CW34" s="98" t="s">
        <v>206</v>
      </c>
    </row>
    <row r="35" spans="1:101" s="99" customFormat="1" ht="16.5" customHeight="1">
      <c r="A35"/>
      <c r="B35" s="111">
        <v>32</v>
      </c>
      <c r="C35" s="101" t="s">
        <v>207</v>
      </c>
      <c r="D35" s="102" t="s">
        <v>208</v>
      </c>
      <c r="E35" s="102" t="s">
        <v>95</v>
      </c>
      <c r="F35" s="102" t="s">
        <v>209</v>
      </c>
      <c r="G35" s="102">
        <v>5</v>
      </c>
      <c r="H35" s="103">
        <v>1</v>
      </c>
      <c r="I35" s="103">
        <v>0</v>
      </c>
      <c r="J35" s="114">
        <f>M35/10</f>
        <v>0</v>
      </c>
      <c r="K35" s="103">
        <f>J35/26*2.5</f>
        <v>0</v>
      </c>
      <c r="L35" s="103"/>
      <c r="M35" s="103">
        <f>L35/2</f>
        <v>0</v>
      </c>
      <c r="N35" s="103">
        <v>1</v>
      </c>
      <c r="O35" s="103">
        <f>N35+AA35*2</f>
        <v>2.4</v>
      </c>
      <c r="P35" s="103">
        <v>4.7</v>
      </c>
      <c r="Q35" s="103">
        <f>P35/3*2</f>
        <v>3.1333333333333333</v>
      </c>
      <c r="R35" s="103">
        <v>1</v>
      </c>
      <c r="S35" s="103">
        <f>(R35+AD35+AE35+AF35+AG35)/5*3</f>
        <v>0.6000000000000001</v>
      </c>
      <c r="T35" s="103">
        <f>H35</f>
        <v>1</v>
      </c>
      <c r="U35" s="103">
        <f>T35</f>
        <v>1</v>
      </c>
      <c r="V35" s="103"/>
      <c r="W35" s="103"/>
      <c r="X35" s="103"/>
      <c r="Y35" s="103"/>
      <c r="Z35" s="103"/>
      <c r="AA35" s="103">
        <v>0.7</v>
      </c>
      <c r="AB35" s="103"/>
      <c r="AC35" s="103"/>
      <c r="AD35" s="103"/>
      <c r="AE35" s="103"/>
      <c r="AF35" s="103"/>
      <c r="AG35" s="103"/>
      <c r="AH35" s="103"/>
      <c r="AI35" s="103">
        <f>AH35/3</f>
        <v>0</v>
      </c>
      <c r="AJ35" s="104">
        <f>SUM(AU35:CR35)</f>
        <v>20</v>
      </c>
      <c r="AK35" s="105">
        <f>AJ35/AK$1*100</f>
        <v>18.51851851851852</v>
      </c>
      <c r="AL35" s="125">
        <f>(H35+I35+K35+M35+O35+Q35+S35+AI35)/4</f>
        <v>1.7833333333333332</v>
      </c>
      <c r="AM35" s="106">
        <f>AL35*10</f>
        <v>17.833333333333332</v>
      </c>
      <c r="AN35" s="107"/>
      <c r="AO35" s="107"/>
      <c r="AP35" s="108" t="str">
        <f>IF(AK35&gt;25,"RF",IF(AL35&gt;5.9,"A","EE"))</f>
        <v>EE</v>
      </c>
      <c r="AQ35" s="109"/>
      <c r="AR35" s="108" t="str">
        <f>IF(AP35="A","A",IF(AP35="RF",AP35,IF(AP35="EE",IF(AQ35="",AP35,IF(AQ35&gt;5.9,"A","RNEE")))))</f>
        <v>EE</v>
      </c>
      <c r="AS35" s="126">
        <f>IF(AQ35="",AL35,AQ35)</f>
        <v>1.7833333333333332</v>
      </c>
      <c r="AT35"/>
      <c r="AU35" s="95" t="s">
        <v>91</v>
      </c>
      <c r="AV35" s="95" t="s">
        <v>91</v>
      </c>
      <c r="AW35" s="95">
        <v>2</v>
      </c>
      <c r="AX35" s="95">
        <v>2</v>
      </c>
      <c r="AY35" s="95"/>
      <c r="AZ35" s="95"/>
      <c r="BA35" s="95"/>
      <c r="BB35" s="96">
        <v>2</v>
      </c>
      <c r="BC35" s="95">
        <v>2</v>
      </c>
      <c r="BD35" s="95">
        <v>2</v>
      </c>
      <c r="BE35" s="95">
        <v>2</v>
      </c>
      <c r="BF35" s="95"/>
      <c r="BG35" s="95">
        <v>2</v>
      </c>
      <c r="BH35" s="95"/>
      <c r="BI35" s="96"/>
      <c r="BJ35" s="95"/>
      <c r="BK35" s="95"/>
      <c r="BL35" s="95"/>
      <c r="BM35" s="95"/>
      <c r="BN35" s="97"/>
      <c r="BO35" s="95"/>
      <c r="BP35" s="95"/>
      <c r="BQ35" s="95"/>
      <c r="BR35" s="95"/>
      <c r="BS35" s="95"/>
      <c r="BT35" s="95"/>
      <c r="BU35" s="95"/>
      <c r="BV35" s="95"/>
      <c r="BW35" s="96"/>
      <c r="BX35" s="95"/>
      <c r="BY35" s="95"/>
      <c r="BZ35" s="95"/>
      <c r="CA35" s="95"/>
      <c r="CB35" s="95"/>
      <c r="CC35" s="97"/>
      <c r="CD35" s="95">
        <v>2</v>
      </c>
      <c r="CE35" s="95"/>
      <c r="CF35" s="95"/>
      <c r="CG35" s="95"/>
      <c r="CH35" s="95">
        <v>2</v>
      </c>
      <c r="CI35" s="95"/>
      <c r="CJ35" s="95"/>
      <c r="CK35" s="95"/>
      <c r="CL35" s="96"/>
      <c r="CM35" s="95"/>
      <c r="CN35" s="95"/>
      <c r="CO35" s="95">
        <v>2</v>
      </c>
      <c r="CP35" s="95"/>
      <c r="CQ35" s="95"/>
      <c r="CR35" s="95"/>
      <c r="CS35" s="95"/>
      <c r="CT35" s="95"/>
      <c r="CU35" s="97"/>
      <c r="CV35" s="97"/>
      <c r="CW35" s="98" t="s">
        <v>210</v>
      </c>
    </row>
    <row r="36" spans="1:101" s="99" customFormat="1" ht="16.5" customHeight="1">
      <c r="A36"/>
      <c r="B36" s="84">
        <v>33</v>
      </c>
      <c r="C36" s="85" t="s">
        <v>211</v>
      </c>
      <c r="D36" s="86" t="s">
        <v>212</v>
      </c>
      <c r="E36" s="86" t="s">
        <v>95</v>
      </c>
      <c r="F36" s="86" t="s">
        <v>213</v>
      </c>
      <c r="G36" s="86">
        <v>5</v>
      </c>
      <c r="H36" s="87">
        <v>0</v>
      </c>
      <c r="I36" s="87">
        <v>0</v>
      </c>
      <c r="J36" s="87">
        <f>M36/10</f>
        <v>0</v>
      </c>
      <c r="K36" s="87">
        <f>J36/26*2.5</f>
        <v>0</v>
      </c>
      <c r="L36" s="87"/>
      <c r="M36" s="87">
        <f>L36/2</f>
        <v>0</v>
      </c>
      <c r="N36" s="87">
        <f>Q36/10</f>
        <v>0</v>
      </c>
      <c r="O36" s="87">
        <f>N36+AA36*2</f>
        <v>0</v>
      </c>
      <c r="P36" s="87"/>
      <c r="Q36" s="87">
        <f>P36/3*2</f>
        <v>0</v>
      </c>
      <c r="R36" s="87">
        <f>AI36/10</f>
        <v>0</v>
      </c>
      <c r="S36" s="87">
        <f>(R36+AD36+AE36+AF36+AG36)/5*3</f>
        <v>0</v>
      </c>
      <c r="T36" s="87">
        <f>H36</f>
        <v>0</v>
      </c>
      <c r="U36" s="87">
        <f>T36</f>
        <v>0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>
        <f>AH36/3</f>
        <v>0</v>
      </c>
      <c r="AJ36" s="88">
        <f>SUM(AU36:CR36)</f>
        <v>80</v>
      </c>
      <c r="AK36" s="89">
        <f>AJ36/AK$1*100</f>
        <v>74.07407407407408</v>
      </c>
      <c r="AL36" s="123">
        <f>(H36+I36+K36+M36+O36+Q36+S36+AI36)/4</f>
        <v>0</v>
      </c>
      <c r="AM36" s="90">
        <f>AL36*10</f>
        <v>0</v>
      </c>
      <c r="AN36" s="91"/>
      <c r="AO36" s="91"/>
      <c r="AP36" s="92" t="str">
        <f>IF(AK36&gt;25,"RF",IF(AL36&gt;5.9,"A","EE"))</f>
        <v>RF</v>
      </c>
      <c r="AQ36" s="93"/>
      <c r="AR36" s="92" t="str">
        <f>IF(AP36="A","A",IF(AP36="RF",AP36,IF(AP36="EE",IF(AQ36="",AP36,IF(AQ36&gt;5.9,"A","RNEE")))))</f>
        <v>RF</v>
      </c>
      <c r="AS36" s="124">
        <f>IF(AQ36="",AL36,AQ36)</f>
        <v>0</v>
      </c>
      <c r="AT36"/>
      <c r="AU36" s="95">
        <v>2</v>
      </c>
      <c r="AV36" s="95">
        <v>2</v>
      </c>
      <c r="AW36" s="95">
        <v>2</v>
      </c>
      <c r="AX36" s="95">
        <v>2</v>
      </c>
      <c r="AY36" s="95">
        <v>2</v>
      </c>
      <c r="AZ36" s="95">
        <v>2</v>
      </c>
      <c r="BA36" s="95">
        <v>2</v>
      </c>
      <c r="BB36" s="96">
        <v>2</v>
      </c>
      <c r="BC36" s="95">
        <v>2</v>
      </c>
      <c r="BD36" s="95">
        <v>2</v>
      </c>
      <c r="BE36" s="95">
        <v>2</v>
      </c>
      <c r="BF36" s="95">
        <v>2</v>
      </c>
      <c r="BG36" s="95">
        <v>2</v>
      </c>
      <c r="BH36" s="95">
        <v>2</v>
      </c>
      <c r="BI36" s="96"/>
      <c r="BJ36" s="95">
        <v>2</v>
      </c>
      <c r="BK36" s="95">
        <v>2</v>
      </c>
      <c r="BL36" s="95">
        <v>2</v>
      </c>
      <c r="BM36" s="95">
        <v>2</v>
      </c>
      <c r="BN36" s="97"/>
      <c r="BO36" s="95">
        <v>2</v>
      </c>
      <c r="BP36" s="95">
        <v>2</v>
      </c>
      <c r="BQ36" s="95">
        <v>2</v>
      </c>
      <c r="BR36" s="95">
        <v>2</v>
      </c>
      <c r="BS36" s="95">
        <v>2</v>
      </c>
      <c r="BT36" s="95"/>
      <c r="BU36" s="95">
        <v>2</v>
      </c>
      <c r="BV36" s="95">
        <v>2</v>
      </c>
      <c r="BW36" s="96"/>
      <c r="BX36" s="95"/>
      <c r="BY36" s="95">
        <v>2</v>
      </c>
      <c r="BZ36" s="95">
        <v>2</v>
      </c>
      <c r="CA36" s="95">
        <v>2</v>
      </c>
      <c r="CB36" s="95">
        <v>2</v>
      </c>
      <c r="CC36" s="97"/>
      <c r="CD36" s="95">
        <v>2</v>
      </c>
      <c r="CE36" s="95">
        <v>2</v>
      </c>
      <c r="CF36" s="95">
        <v>2</v>
      </c>
      <c r="CG36" s="95">
        <v>2</v>
      </c>
      <c r="CH36" s="95">
        <v>2</v>
      </c>
      <c r="CI36" s="95">
        <v>2</v>
      </c>
      <c r="CJ36" s="95">
        <v>2</v>
      </c>
      <c r="CK36" s="95">
        <v>2</v>
      </c>
      <c r="CL36" s="96"/>
      <c r="CM36" s="95">
        <v>2</v>
      </c>
      <c r="CN36" s="95">
        <v>2</v>
      </c>
      <c r="CO36" s="95">
        <v>2</v>
      </c>
      <c r="CP36" s="95"/>
      <c r="CQ36" s="95"/>
      <c r="CR36" s="95"/>
      <c r="CS36" s="95"/>
      <c r="CT36" s="95">
        <v>2</v>
      </c>
      <c r="CU36" s="97"/>
      <c r="CV36" s="97"/>
      <c r="CW36" s="98" t="s">
        <v>152</v>
      </c>
    </row>
    <row r="37" spans="1:101" s="99" customFormat="1" ht="16.5" customHeight="1">
      <c r="A37"/>
      <c r="B37" s="111">
        <v>34</v>
      </c>
      <c r="C37" s="101" t="s">
        <v>214</v>
      </c>
      <c r="D37" s="102" t="s">
        <v>215</v>
      </c>
      <c r="E37" s="102" t="s">
        <v>95</v>
      </c>
      <c r="F37" s="102" t="s">
        <v>216</v>
      </c>
      <c r="G37" s="102">
        <v>5</v>
      </c>
      <c r="H37" s="103">
        <v>1</v>
      </c>
      <c r="I37" s="103">
        <v>0.5</v>
      </c>
      <c r="J37" s="103">
        <f>J34</f>
        <v>6.35</v>
      </c>
      <c r="K37" s="103">
        <f>J37/26*2.5</f>
        <v>0.610576923076923</v>
      </c>
      <c r="L37" s="103"/>
      <c r="M37" s="103">
        <f>L37/2</f>
        <v>0</v>
      </c>
      <c r="N37" s="114">
        <f>Q37/10</f>
        <v>0.3</v>
      </c>
      <c r="O37" s="103">
        <f>N37+AA37*2</f>
        <v>2.3</v>
      </c>
      <c r="P37" s="103">
        <v>4.5</v>
      </c>
      <c r="Q37" s="103">
        <f>P37/3*2</f>
        <v>3</v>
      </c>
      <c r="R37" s="114">
        <f>AI37/10</f>
        <v>0</v>
      </c>
      <c r="S37" s="103">
        <f>(R37+AD37+AE37+AF37+AG37)/5*3</f>
        <v>0</v>
      </c>
      <c r="T37" s="103">
        <f>H37</f>
        <v>1</v>
      </c>
      <c r="U37" s="103">
        <f>T37</f>
        <v>1</v>
      </c>
      <c r="V37" s="103"/>
      <c r="W37" s="103"/>
      <c r="X37" s="103"/>
      <c r="Y37" s="103"/>
      <c r="Z37" s="103"/>
      <c r="AA37" s="103">
        <v>1</v>
      </c>
      <c r="AB37" s="103"/>
      <c r="AC37" s="103"/>
      <c r="AD37" s="103"/>
      <c r="AE37" s="103"/>
      <c r="AF37" s="103"/>
      <c r="AG37" s="103"/>
      <c r="AH37" s="103"/>
      <c r="AI37" s="103">
        <f>AH37/3</f>
        <v>0</v>
      </c>
      <c r="AJ37" s="104">
        <f>SUM(AU37:CR37)</f>
        <v>10</v>
      </c>
      <c r="AK37" s="105">
        <f>AJ37/AK$1*100</f>
        <v>9.25925925925926</v>
      </c>
      <c r="AL37" s="125">
        <f>(H37+I37+K37+M37+O37+Q37+S37+AI37)/4</f>
        <v>1.8526442307692306</v>
      </c>
      <c r="AM37" s="106">
        <f>AL37*10</f>
        <v>18.526442307692307</v>
      </c>
      <c r="AN37" s="107"/>
      <c r="AO37" s="107"/>
      <c r="AP37" s="108" t="str">
        <f>IF(AK37&gt;25,"RF",IF(AL37&gt;5.9,"A","EE"))</f>
        <v>EE</v>
      </c>
      <c r="AQ37" s="109"/>
      <c r="AR37" s="108" t="str">
        <f>IF(AP37="A","A",IF(AP37="RF",AP37,IF(AP37="EE",IF(AQ37="",AP37,IF(AQ37&gt;5.9,"A","RNEE")))))</f>
        <v>EE</v>
      </c>
      <c r="AS37" s="126">
        <f>IF(AQ37="",AL37,AQ37)</f>
        <v>1.8526442307692306</v>
      </c>
      <c r="AT37"/>
      <c r="AU37" s="95"/>
      <c r="AV37" s="95"/>
      <c r="AW37" s="95"/>
      <c r="AX37" s="95"/>
      <c r="AY37" s="95"/>
      <c r="AZ37" s="95"/>
      <c r="BA37" s="95"/>
      <c r="BB37" s="96"/>
      <c r="BC37" s="95"/>
      <c r="BD37" s="95"/>
      <c r="BE37" s="95"/>
      <c r="BF37" s="95"/>
      <c r="BG37" s="95"/>
      <c r="BH37" s="95"/>
      <c r="BI37" s="96"/>
      <c r="BJ37" s="95"/>
      <c r="BK37" s="95"/>
      <c r="BL37" s="95"/>
      <c r="BM37" s="95"/>
      <c r="BN37" s="97"/>
      <c r="BO37" s="95"/>
      <c r="BP37" s="95"/>
      <c r="BQ37" s="95"/>
      <c r="BR37" s="95"/>
      <c r="BS37" s="95"/>
      <c r="BT37" s="95"/>
      <c r="BU37" s="95"/>
      <c r="BV37" s="95"/>
      <c r="BW37" s="96"/>
      <c r="BX37" s="95"/>
      <c r="BY37" s="95"/>
      <c r="BZ37" s="95"/>
      <c r="CA37" s="95"/>
      <c r="CB37" s="95"/>
      <c r="CC37" s="97"/>
      <c r="CD37" s="95"/>
      <c r="CE37" s="95"/>
      <c r="CF37" s="95">
        <v>2</v>
      </c>
      <c r="CG37" s="95"/>
      <c r="CH37" s="95"/>
      <c r="CI37" s="95">
        <v>2</v>
      </c>
      <c r="CJ37" s="95">
        <v>2</v>
      </c>
      <c r="CK37" s="95"/>
      <c r="CL37" s="96"/>
      <c r="CM37" s="95">
        <v>2</v>
      </c>
      <c r="CN37" s="95"/>
      <c r="CO37" s="95">
        <v>2</v>
      </c>
      <c r="CP37" s="95"/>
      <c r="CQ37" s="95"/>
      <c r="CR37" s="95"/>
      <c r="CS37" s="95"/>
      <c r="CT37" s="95">
        <v>2</v>
      </c>
      <c r="CU37" s="97"/>
      <c r="CV37" s="97"/>
      <c r="CW37" s="98" t="s">
        <v>134</v>
      </c>
    </row>
    <row r="38" spans="1:101" s="99" customFormat="1" ht="16.5" customHeight="1">
      <c r="A38"/>
      <c r="B38" s="84">
        <v>35</v>
      </c>
      <c r="C38" s="85" t="s">
        <v>217</v>
      </c>
      <c r="D38" s="86" t="s">
        <v>218</v>
      </c>
      <c r="E38" s="86" t="s">
        <v>95</v>
      </c>
      <c r="F38" s="86" t="s">
        <v>219</v>
      </c>
      <c r="G38" s="86">
        <v>5</v>
      </c>
      <c r="H38" s="87">
        <v>1</v>
      </c>
      <c r="I38" s="87">
        <v>0.5</v>
      </c>
      <c r="J38" s="87">
        <f>J37</f>
        <v>6.35</v>
      </c>
      <c r="K38" s="87">
        <f>J38/26*2.5</f>
        <v>0.610576923076923</v>
      </c>
      <c r="L38" s="87">
        <v>9.5</v>
      </c>
      <c r="M38" s="87">
        <f>L38/2</f>
        <v>4.75</v>
      </c>
      <c r="N38" s="87">
        <v>1</v>
      </c>
      <c r="O38" s="87">
        <f>N38+AA38*2</f>
        <v>2.6</v>
      </c>
      <c r="P38" s="87">
        <v>1</v>
      </c>
      <c r="Q38" s="87">
        <f>P38/3*2</f>
        <v>0.6666666666666666</v>
      </c>
      <c r="R38" s="87">
        <f>AI38/10</f>
        <v>0</v>
      </c>
      <c r="S38" s="87">
        <f>(R38+AD38+AE38+AF38+AG38)/5*3</f>
        <v>0.6000000000000001</v>
      </c>
      <c r="T38" s="87">
        <f>H38</f>
        <v>1</v>
      </c>
      <c r="U38" s="87">
        <f>T38</f>
        <v>1</v>
      </c>
      <c r="V38" s="87"/>
      <c r="W38" s="87"/>
      <c r="X38" s="87"/>
      <c r="Y38" s="87"/>
      <c r="Z38" s="87"/>
      <c r="AA38" s="87">
        <v>0.8</v>
      </c>
      <c r="AB38" s="87"/>
      <c r="AC38" s="87"/>
      <c r="AD38" s="87">
        <v>0</v>
      </c>
      <c r="AE38" s="87">
        <v>1</v>
      </c>
      <c r="AF38" s="87"/>
      <c r="AG38" s="87"/>
      <c r="AH38" s="87"/>
      <c r="AI38" s="87">
        <f>AH38/3</f>
        <v>0</v>
      </c>
      <c r="AJ38" s="88">
        <f>SUM(AU38:CR38)</f>
        <v>14</v>
      </c>
      <c r="AK38" s="89">
        <f>AJ38/AK$1*100</f>
        <v>12.962962962962962</v>
      </c>
      <c r="AL38" s="123">
        <f>(H38+I38+K38+M38+O38+Q38+S38+AI38)/4</f>
        <v>2.681810897435897</v>
      </c>
      <c r="AM38" s="90">
        <f>AL38*10</f>
        <v>26.81810897435897</v>
      </c>
      <c r="AN38" s="91"/>
      <c r="AO38" s="91"/>
      <c r="AP38" s="92" t="str">
        <f>IF(AK38&gt;25,"RF",IF(AL38&gt;5.9,"A","EE"))</f>
        <v>EE</v>
      </c>
      <c r="AQ38" s="93"/>
      <c r="AR38" s="92" t="str">
        <f>IF(AP38="A","A",IF(AP38="RF",AP38,IF(AP38="EE",IF(AQ38="",AP38,IF(AQ38&gt;5.9,"A","RNEE")))))</f>
        <v>EE</v>
      </c>
      <c r="AS38" s="124">
        <f>IF(AQ38="",AL38,AQ38)</f>
        <v>2.681810897435897</v>
      </c>
      <c r="AT38"/>
      <c r="AU38" s="95"/>
      <c r="AV38" s="95"/>
      <c r="AW38" s="95"/>
      <c r="AX38" s="95"/>
      <c r="AY38" s="95">
        <v>2</v>
      </c>
      <c r="AZ38" s="95"/>
      <c r="BA38" s="95"/>
      <c r="BB38" s="96"/>
      <c r="BC38" s="95">
        <v>2</v>
      </c>
      <c r="BD38" s="95"/>
      <c r="BE38" s="95"/>
      <c r="BF38" s="95"/>
      <c r="BG38" s="95"/>
      <c r="BH38" s="95"/>
      <c r="BI38" s="96"/>
      <c r="BJ38" s="95"/>
      <c r="BK38" s="95"/>
      <c r="BL38" s="95"/>
      <c r="BM38" s="95"/>
      <c r="BN38" s="97"/>
      <c r="BO38" s="95"/>
      <c r="BP38" s="95"/>
      <c r="BQ38" s="95"/>
      <c r="BR38" s="95"/>
      <c r="BS38" s="95">
        <v>2</v>
      </c>
      <c r="BT38" s="95"/>
      <c r="BU38" s="95"/>
      <c r="BV38" s="95"/>
      <c r="BW38" s="96"/>
      <c r="BX38" s="95"/>
      <c r="BY38" s="95"/>
      <c r="BZ38" s="95">
        <v>2</v>
      </c>
      <c r="CA38" s="95"/>
      <c r="CB38" s="95"/>
      <c r="CC38" s="97"/>
      <c r="CD38" s="95"/>
      <c r="CE38" s="95">
        <v>2</v>
      </c>
      <c r="CF38" s="95"/>
      <c r="CG38" s="95"/>
      <c r="CH38" s="95"/>
      <c r="CI38" s="95"/>
      <c r="CJ38" s="95">
        <v>2</v>
      </c>
      <c r="CK38" s="95"/>
      <c r="CL38" s="96"/>
      <c r="CM38" s="95">
        <v>2</v>
      </c>
      <c r="CN38" s="95"/>
      <c r="CO38" s="95"/>
      <c r="CP38" s="95"/>
      <c r="CQ38" s="95"/>
      <c r="CR38" s="95"/>
      <c r="CS38" s="95"/>
      <c r="CT38" s="95">
        <v>2</v>
      </c>
      <c r="CU38" s="97"/>
      <c r="CV38" s="97"/>
      <c r="CW38" s="98" t="s">
        <v>152</v>
      </c>
    </row>
    <row r="39" spans="1:101" s="99" customFormat="1" ht="16.5" customHeight="1">
      <c r="A39"/>
      <c r="B39" s="111">
        <v>36</v>
      </c>
      <c r="C39" s="101" t="s">
        <v>220</v>
      </c>
      <c r="D39" s="102" t="s">
        <v>221</v>
      </c>
      <c r="E39" s="102" t="s">
        <v>95</v>
      </c>
      <c r="F39" s="102" t="s">
        <v>222</v>
      </c>
      <c r="G39" s="102">
        <v>6</v>
      </c>
      <c r="H39" s="103">
        <v>1</v>
      </c>
      <c r="I39" s="103">
        <v>0.5</v>
      </c>
      <c r="J39" s="103">
        <v>11.25</v>
      </c>
      <c r="K39" s="103">
        <f>J39/26*2.5</f>
        <v>1.0817307692307692</v>
      </c>
      <c r="L39" s="103">
        <v>13.9</v>
      </c>
      <c r="M39" s="103">
        <f>L39/2</f>
        <v>6.95</v>
      </c>
      <c r="N39" s="103">
        <v>1</v>
      </c>
      <c r="O39" s="103">
        <f>N39+AA39*2</f>
        <v>3</v>
      </c>
      <c r="P39" s="103">
        <v>8</v>
      </c>
      <c r="Q39" s="103">
        <f>P39/3*2</f>
        <v>5.333333333333333</v>
      </c>
      <c r="R39" s="103">
        <v>1</v>
      </c>
      <c r="S39" s="103">
        <f>(R39+AD39+AE39+AF39+AG39)/5*3</f>
        <v>1.7999999999999998</v>
      </c>
      <c r="T39" s="103">
        <f>H39</f>
        <v>1</v>
      </c>
      <c r="U39" s="103">
        <f>T39</f>
        <v>1</v>
      </c>
      <c r="V39" s="103"/>
      <c r="W39" s="103"/>
      <c r="X39" s="103"/>
      <c r="Y39" s="103"/>
      <c r="Z39" s="103"/>
      <c r="AA39" s="103">
        <v>1</v>
      </c>
      <c r="AB39" s="103"/>
      <c r="AC39" s="103"/>
      <c r="AD39" s="103">
        <v>1</v>
      </c>
      <c r="AE39" s="103">
        <v>1</v>
      </c>
      <c r="AF39" s="103"/>
      <c r="AG39" s="103"/>
      <c r="AH39" s="103">
        <v>10.5</v>
      </c>
      <c r="AI39" s="103">
        <f>AH39/3</f>
        <v>3.5</v>
      </c>
      <c r="AJ39" s="104">
        <f>SUM(AU39:CR39)</f>
        <v>10</v>
      </c>
      <c r="AK39" s="105">
        <f>AJ39/AK$1*100</f>
        <v>9.25925925925926</v>
      </c>
      <c r="AL39" s="125">
        <f>(H39+I39+K39+M39+O39+Q39+S39+AI39)/4</f>
        <v>5.7912660256410255</v>
      </c>
      <c r="AM39" s="106">
        <f>AL39*10</f>
        <v>57.912660256410255</v>
      </c>
      <c r="AN39" s="107"/>
      <c r="AO39" s="107"/>
      <c r="AP39" s="108" t="str">
        <f>IF(AK39&gt;25,"RF",IF(AL39&gt;5.9,"A","EE"))</f>
        <v>EE</v>
      </c>
      <c r="AQ39" s="109"/>
      <c r="AR39" s="108" t="str">
        <f>IF(AP39="A","A",IF(AP39="RF",AP39,IF(AP39="EE",IF(AQ39="",AP39,IF(AQ39&gt;5.9,"A","RNEE")))))</f>
        <v>EE</v>
      </c>
      <c r="AS39" s="126">
        <f>IF(AQ39="",AL39,AQ39)</f>
        <v>5.7912660256410255</v>
      </c>
      <c r="AT39"/>
      <c r="AU39" s="95"/>
      <c r="AV39" s="95"/>
      <c r="AW39" s="95"/>
      <c r="AX39" s="95"/>
      <c r="AY39" s="95"/>
      <c r="AZ39" s="95">
        <v>2</v>
      </c>
      <c r="BA39" s="95"/>
      <c r="BB39" s="96"/>
      <c r="BC39" s="95"/>
      <c r="BD39" s="95"/>
      <c r="BE39" s="95"/>
      <c r="BF39" s="95"/>
      <c r="BG39" s="95"/>
      <c r="BH39" s="95"/>
      <c r="BI39" s="96"/>
      <c r="BJ39" s="95">
        <v>2</v>
      </c>
      <c r="BK39" s="95"/>
      <c r="BL39" s="95"/>
      <c r="BM39" s="95"/>
      <c r="BN39" s="97"/>
      <c r="BO39" s="95"/>
      <c r="BP39" s="95"/>
      <c r="BQ39" s="95"/>
      <c r="BR39" s="95"/>
      <c r="BS39" s="95"/>
      <c r="BT39" s="95"/>
      <c r="BU39" s="95"/>
      <c r="BV39" s="95"/>
      <c r="BW39" s="96"/>
      <c r="BX39" s="95"/>
      <c r="BY39" s="95">
        <v>2</v>
      </c>
      <c r="BZ39" s="95"/>
      <c r="CA39" s="95"/>
      <c r="CB39" s="95"/>
      <c r="CC39" s="97"/>
      <c r="CD39" s="95"/>
      <c r="CE39" s="95"/>
      <c r="CF39" s="95">
        <v>2</v>
      </c>
      <c r="CG39" s="95"/>
      <c r="CH39" s="95"/>
      <c r="CI39" s="95"/>
      <c r="CJ39" s="95"/>
      <c r="CK39" s="95"/>
      <c r="CL39" s="96"/>
      <c r="CM39" s="95"/>
      <c r="CN39" s="95"/>
      <c r="CO39" s="95">
        <v>2</v>
      </c>
      <c r="CP39" s="95"/>
      <c r="CQ39" s="95"/>
      <c r="CR39" s="95"/>
      <c r="CS39" s="95"/>
      <c r="CT39" s="95"/>
      <c r="CU39" s="97"/>
      <c r="CV39" s="97"/>
      <c r="CW39" s="98" t="s">
        <v>206</v>
      </c>
    </row>
    <row r="40" spans="1:101" s="99" customFormat="1" ht="16.5" customHeight="1">
      <c r="A40"/>
      <c r="B40" s="84">
        <v>37</v>
      </c>
      <c r="C40" s="85" t="s">
        <v>223</v>
      </c>
      <c r="D40" s="86" t="s">
        <v>224</v>
      </c>
      <c r="E40" s="86" t="s">
        <v>95</v>
      </c>
      <c r="F40" s="86" t="s">
        <v>225</v>
      </c>
      <c r="G40" s="86">
        <v>6</v>
      </c>
      <c r="H40" s="87">
        <v>1</v>
      </c>
      <c r="I40" s="87">
        <v>0.5</v>
      </c>
      <c r="J40" s="87">
        <v>11.25</v>
      </c>
      <c r="K40" s="87">
        <f>J40/26*2.5</f>
        <v>1.0817307692307692</v>
      </c>
      <c r="L40" s="87">
        <v>8.9</v>
      </c>
      <c r="M40" s="87">
        <f>L40/2</f>
        <v>4.45</v>
      </c>
      <c r="N40" s="87">
        <v>1</v>
      </c>
      <c r="O40" s="87">
        <f>N40+AA40*2</f>
        <v>1</v>
      </c>
      <c r="P40" s="87">
        <v>1.7000000000000002</v>
      </c>
      <c r="Q40" s="87">
        <f>P40/3*2</f>
        <v>1.1333333333333335</v>
      </c>
      <c r="R40" s="87">
        <v>1</v>
      </c>
      <c r="S40" s="87">
        <f>(R40+AD40+AE40+AF40+AG40)/5*3</f>
        <v>2.4000000000000004</v>
      </c>
      <c r="T40" s="87">
        <f>H40</f>
        <v>1</v>
      </c>
      <c r="U40" s="87">
        <f>T40</f>
        <v>1</v>
      </c>
      <c r="V40" s="87"/>
      <c r="W40" s="87"/>
      <c r="X40" s="87"/>
      <c r="Y40" s="87"/>
      <c r="Z40" s="87"/>
      <c r="AA40" s="87"/>
      <c r="AB40" s="87"/>
      <c r="AC40" s="87"/>
      <c r="AD40" s="87">
        <v>0</v>
      </c>
      <c r="AE40" s="87">
        <v>1</v>
      </c>
      <c r="AF40" s="87">
        <v>1</v>
      </c>
      <c r="AG40" s="87">
        <v>1</v>
      </c>
      <c r="AH40" s="87"/>
      <c r="AI40" s="87">
        <f>AH40/3</f>
        <v>0</v>
      </c>
      <c r="AJ40" s="88">
        <f>SUM(AU40:CR40)</f>
        <v>14</v>
      </c>
      <c r="AK40" s="89">
        <f>AJ40/AK$1*100</f>
        <v>12.962962962962962</v>
      </c>
      <c r="AL40" s="123">
        <f>(H40+I40+K40+M40+O40+Q40+S40+AI40)/4</f>
        <v>2.8912660256410256</v>
      </c>
      <c r="AM40" s="90">
        <f>AL40*10</f>
        <v>28.912660256410255</v>
      </c>
      <c r="AN40" s="91"/>
      <c r="AO40" s="91"/>
      <c r="AP40" s="92" t="str">
        <f>IF(AK40&gt;25,"RF",IF(AL40&gt;5.9,"A","EE"))</f>
        <v>EE</v>
      </c>
      <c r="AQ40" s="93"/>
      <c r="AR40" s="92" t="str">
        <f>IF(AP40="A","A",IF(AP40="RF",AP40,IF(AP40="EE",IF(AQ40="",AP40,IF(AQ40&gt;5.9,"A","RNEE")))))</f>
        <v>EE</v>
      </c>
      <c r="AS40" s="124">
        <f>IF(AQ40="",AL40,AQ40)</f>
        <v>2.8912660256410256</v>
      </c>
      <c r="AT40"/>
      <c r="AU40" s="95"/>
      <c r="AV40" s="95"/>
      <c r="AW40" s="95"/>
      <c r="AX40" s="95"/>
      <c r="AY40" s="95"/>
      <c r="AZ40" s="95"/>
      <c r="BA40" s="95"/>
      <c r="BB40" s="96"/>
      <c r="BC40" s="95">
        <v>2</v>
      </c>
      <c r="BD40" s="95"/>
      <c r="BE40" s="95"/>
      <c r="BF40" s="95">
        <v>2</v>
      </c>
      <c r="BG40" s="95"/>
      <c r="BH40" s="95"/>
      <c r="BI40" s="96"/>
      <c r="BJ40" s="95"/>
      <c r="BK40" s="95"/>
      <c r="BL40" s="95"/>
      <c r="BM40" s="95"/>
      <c r="BN40" s="97"/>
      <c r="BO40" s="95"/>
      <c r="BP40" s="95"/>
      <c r="BQ40" s="95"/>
      <c r="BR40" s="95"/>
      <c r="BS40" s="95"/>
      <c r="BT40" s="95"/>
      <c r="BU40" s="95">
        <v>2</v>
      </c>
      <c r="BV40" s="95"/>
      <c r="BW40" s="96"/>
      <c r="BX40" s="95"/>
      <c r="BY40" s="95"/>
      <c r="BZ40" s="95"/>
      <c r="CA40" s="95">
        <v>2</v>
      </c>
      <c r="CB40" s="95"/>
      <c r="CC40" s="97"/>
      <c r="CD40" s="95"/>
      <c r="CE40" s="95"/>
      <c r="CF40" s="95"/>
      <c r="CG40" s="95"/>
      <c r="CH40" s="95"/>
      <c r="CI40" s="95">
        <v>2</v>
      </c>
      <c r="CJ40" s="95">
        <v>2</v>
      </c>
      <c r="CK40" s="95"/>
      <c r="CL40" s="96"/>
      <c r="CM40" s="95">
        <v>2</v>
      </c>
      <c r="CN40" s="95"/>
      <c r="CO40" s="95"/>
      <c r="CP40" s="95"/>
      <c r="CQ40" s="95"/>
      <c r="CR40" s="95"/>
      <c r="CS40" s="95"/>
      <c r="CT40" s="95">
        <v>2</v>
      </c>
      <c r="CU40" s="97"/>
      <c r="CV40" s="97"/>
      <c r="CW40" s="98" t="s">
        <v>101</v>
      </c>
    </row>
    <row r="41" spans="1:101" s="99" customFormat="1" ht="16.5" customHeight="1">
      <c r="A41"/>
      <c r="B41" s="111">
        <v>38</v>
      </c>
      <c r="C41" s="101" t="s">
        <v>226</v>
      </c>
      <c r="D41" s="102" t="s">
        <v>227</v>
      </c>
      <c r="E41" s="102" t="s">
        <v>95</v>
      </c>
      <c r="F41" s="102" t="s">
        <v>228</v>
      </c>
      <c r="G41" s="102">
        <v>6</v>
      </c>
      <c r="H41" s="103">
        <v>1</v>
      </c>
      <c r="I41" s="103">
        <v>0.5</v>
      </c>
      <c r="J41" s="114">
        <f>M41/10</f>
        <v>0.185</v>
      </c>
      <c r="K41" s="103">
        <f>J41/26*2.5</f>
        <v>0.017788461538461538</v>
      </c>
      <c r="L41" s="103">
        <v>3.7</v>
      </c>
      <c r="M41" s="103">
        <f>L41/2</f>
        <v>1.85</v>
      </c>
      <c r="N41" s="103">
        <v>1</v>
      </c>
      <c r="O41" s="103">
        <f>N41+AA41*2</f>
        <v>1</v>
      </c>
      <c r="P41" s="103">
        <v>4</v>
      </c>
      <c r="Q41" s="103">
        <f>P41/3*2</f>
        <v>2.6666666666666665</v>
      </c>
      <c r="R41" s="103">
        <v>1</v>
      </c>
      <c r="S41" s="103">
        <f>(R41+AD41+AE41+AF41+AG41)/5*3</f>
        <v>0.8999999999999999</v>
      </c>
      <c r="T41" s="103">
        <f>H41</f>
        <v>1</v>
      </c>
      <c r="U41" s="103">
        <f>T41</f>
        <v>1</v>
      </c>
      <c r="V41" s="103"/>
      <c r="W41" s="103"/>
      <c r="X41" s="103"/>
      <c r="Y41" s="103"/>
      <c r="Z41" s="103"/>
      <c r="AA41" s="103"/>
      <c r="AB41" s="103"/>
      <c r="AC41" s="103"/>
      <c r="AD41" s="103">
        <v>0.5</v>
      </c>
      <c r="AE41" s="103"/>
      <c r="AF41" s="103"/>
      <c r="AG41" s="103"/>
      <c r="AH41" s="103">
        <v>0</v>
      </c>
      <c r="AI41" s="103">
        <f>AH41/3</f>
        <v>0</v>
      </c>
      <c r="AJ41" s="104">
        <f>SUM(AU41:CR41)</f>
        <v>6</v>
      </c>
      <c r="AK41" s="105">
        <f>AJ41/AK$1*100</f>
        <v>5.555555555555555</v>
      </c>
      <c r="AL41" s="125">
        <f>(H41+I41+K41+M41+O41+Q41+S41+AI41)/4</f>
        <v>1.983613782051282</v>
      </c>
      <c r="AM41" s="106">
        <f>AL41*10</f>
        <v>19.83613782051282</v>
      </c>
      <c r="AN41" s="107"/>
      <c r="AO41" s="107"/>
      <c r="AP41" s="108" t="str">
        <f>IF(AK41&gt;25,"RF",IF(AL41&gt;5.9,"A","EE"))</f>
        <v>EE</v>
      </c>
      <c r="AQ41" s="109"/>
      <c r="AR41" s="108" t="str">
        <f>IF(AP41="A","A",IF(AP41="RF",AP41,IF(AP41="EE",IF(AQ41="",AP41,IF(AQ41&gt;5.9,"A","RNEE")))))</f>
        <v>EE</v>
      </c>
      <c r="AS41" s="126">
        <f>IF(AQ41="",AL41,AQ41)</f>
        <v>1.983613782051282</v>
      </c>
      <c r="AT41"/>
      <c r="AU41" s="95"/>
      <c r="AV41" s="95"/>
      <c r="AW41" s="95"/>
      <c r="AX41" s="95"/>
      <c r="AY41" s="95"/>
      <c r="AZ41" s="95"/>
      <c r="BA41" s="95"/>
      <c r="BB41" s="96"/>
      <c r="BC41" s="95"/>
      <c r="BD41" s="95"/>
      <c r="BE41" s="95"/>
      <c r="BF41" s="95"/>
      <c r="BG41" s="95"/>
      <c r="BH41" s="95"/>
      <c r="BI41" s="96"/>
      <c r="BJ41" s="95"/>
      <c r="BK41" s="95"/>
      <c r="BL41" s="95"/>
      <c r="BM41" s="95"/>
      <c r="BN41" s="97"/>
      <c r="BO41" s="95"/>
      <c r="BP41" s="95"/>
      <c r="BQ41" s="95"/>
      <c r="BR41" s="95">
        <v>2</v>
      </c>
      <c r="BS41" s="95"/>
      <c r="BT41" s="95"/>
      <c r="BU41" s="95"/>
      <c r="BV41" s="95"/>
      <c r="BW41" s="96"/>
      <c r="BX41" s="95"/>
      <c r="BY41" s="95"/>
      <c r="BZ41" s="95">
        <v>2</v>
      </c>
      <c r="CA41" s="95"/>
      <c r="CB41" s="95"/>
      <c r="CC41" s="97"/>
      <c r="CD41" s="95"/>
      <c r="CE41" s="95"/>
      <c r="CF41" s="95"/>
      <c r="CG41" s="95"/>
      <c r="CH41" s="95"/>
      <c r="CI41" s="95"/>
      <c r="CJ41" s="95"/>
      <c r="CK41" s="95"/>
      <c r="CL41" s="96"/>
      <c r="CM41" s="95"/>
      <c r="CN41" s="95"/>
      <c r="CO41" s="95">
        <v>2</v>
      </c>
      <c r="CP41" s="95"/>
      <c r="CQ41" s="95"/>
      <c r="CR41" s="95"/>
      <c r="CS41" s="95"/>
      <c r="CT41" s="95">
        <v>2</v>
      </c>
      <c r="CU41" s="97"/>
      <c r="CV41" s="97"/>
      <c r="CW41" s="98" t="s">
        <v>194</v>
      </c>
    </row>
    <row r="42" spans="1:101" s="99" customFormat="1" ht="16.5" customHeight="1">
      <c r="A42"/>
      <c r="B42" s="84">
        <v>39</v>
      </c>
      <c r="C42" s="85" t="s">
        <v>229</v>
      </c>
      <c r="D42" s="86" t="s">
        <v>230</v>
      </c>
      <c r="E42" s="86" t="s">
        <v>95</v>
      </c>
      <c r="F42" s="86" t="s">
        <v>231</v>
      </c>
      <c r="G42" s="86">
        <v>6</v>
      </c>
      <c r="H42" s="87">
        <v>1</v>
      </c>
      <c r="I42" s="87">
        <v>0.5</v>
      </c>
      <c r="J42" s="87">
        <v>11.25</v>
      </c>
      <c r="K42" s="87">
        <f>J42/26*2.5</f>
        <v>1.0817307692307692</v>
      </c>
      <c r="L42" s="87">
        <v>13</v>
      </c>
      <c r="M42" s="87">
        <v>7.5</v>
      </c>
      <c r="N42" s="87">
        <f>Q42/10</f>
        <v>0.5666666666666667</v>
      </c>
      <c r="O42" s="87">
        <f>N42+AA42*2</f>
        <v>2.5666666666666664</v>
      </c>
      <c r="P42" s="87">
        <v>8.5</v>
      </c>
      <c r="Q42" s="87">
        <f>P42/3*2</f>
        <v>5.666666666666667</v>
      </c>
      <c r="R42" s="87">
        <f>AI42/10</f>
        <v>0.6</v>
      </c>
      <c r="S42" s="87">
        <f>(R42+AD42+AE42+AF42+AG42)/5*3</f>
        <v>0.36</v>
      </c>
      <c r="T42" s="87">
        <f>H42</f>
        <v>1</v>
      </c>
      <c r="U42" s="87">
        <f>T42</f>
        <v>1</v>
      </c>
      <c r="V42" s="87"/>
      <c r="W42" s="87"/>
      <c r="X42" s="87"/>
      <c r="Y42" s="87"/>
      <c r="Z42" s="87"/>
      <c r="AA42" s="87">
        <v>1</v>
      </c>
      <c r="AB42" s="87"/>
      <c r="AC42" s="87"/>
      <c r="AD42" s="87"/>
      <c r="AE42" s="87"/>
      <c r="AF42" s="87"/>
      <c r="AG42" s="87"/>
      <c r="AH42" s="87">
        <v>18</v>
      </c>
      <c r="AI42" s="87">
        <f>AH42/3</f>
        <v>6</v>
      </c>
      <c r="AJ42" s="88">
        <f>SUM(AU42:CR42)</f>
        <v>12</v>
      </c>
      <c r="AK42" s="89">
        <f>AJ42/AK$1*100</f>
        <v>11.11111111111111</v>
      </c>
      <c r="AL42" s="123">
        <f>(H42+I42+K42+M42+O42+Q42+S42+AI42)/4</f>
        <v>6.168766025641026</v>
      </c>
      <c r="AM42" s="90">
        <f>AL42*10</f>
        <v>61.68766025641026</v>
      </c>
      <c r="AN42" s="91"/>
      <c r="AO42" s="91"/>
      <c r="AP42" s="92" t="str">
        <f>IF(AK42&gt;25,"RF",IF(AL42&gt;5.9,"A","EE"))</f>
        <v>A</v>
      </c>
      <c r="AQ42" s="93"/>
      <c r="AR42" s="92" t="str">
        <f>IF(AP42="A","A",IF(AP42="RF",AP42,IF(AP42="EE",IF(AQ42="",AP42,IF(AQ42&gt;5.9,"A","RNEE")))))</f>
        <v>A</v>
      </c>
      <c r="AS42" s="124">
        <f>IF(AQ42="",AL42,AQ42)</f>
        <v>6.168766025641026</v>
      </c>
      <c r="AT42"/>
      <c r="AU42" s="95"/>
      <c r="AV42" s="95"/>
      <c r="AW42" s="95"/>
      <c r="AX42" s="95"/>
      <c r="AY42" s="95"/>
      <c r="AZ42" s="95"/>
      <c r="BA42" s="95"/>
      <c r="BB42" s="96"/>
      <c r="BC42" s="95">
        <v>2</v>
      </c>
      <c r="BD42" s="95"/>
      <c r="BE42" s="95">
        <v>2</v>
      </c>
      <c r="BF42" s="95"/>
      <c r="BG42" s="95"/>
      <c r="BH42" s="95"/>
      <c r="BI42" s="96"/>
      <c r="BJ42" s="95"/>
      <c r="BK42" s="95"/>
      <c r="BL42" s="95"/>
      <c r="BM42" s="95"/>
      <c r="BN42" s="97"/>
      <c r="BO42" s="95"/>
      <c r="BP42" s="95"/>
      <c r="BQ42" s="95">
        <v>2</v>
      </c>
      <c r="BR42" s="95"/>
      <c r="BS42" s="95"/>
      <c r="BT42" s="95"/>
      <c r="BU42" s="95"/>
      <c r="BV42" s="95"/>
      <c r="BW42" s="96"/>
      <c r="BX42" s="95"/>
      <c r="BY42" s="95">
        <v>2</v>
      </c>
      <c r="BZ42" s="95"/>
      <c r="CA42" s="95"/>
      <c r="CB42" s="95"/>
      <c r="CC42" s="97"/>
      <c r="CD42" s="95"/>
      <c r="CE42" s="95"/>
      <c r="CF42" s="95"/>
      <c r="CG42" s="95"/>
      <c r="CH42" s="95"/>
      <c r="CI42" s="95"/>
      <c r="CJ42" s="95"/>
      <c r="CK42" s="95"/>
      <c r="CL42" s="96"/>
      <c r="CM42" s="95">
        <v>2</v>
      </c>
      <c r="CN42" s="95"/>
      <c r="CO42" s="95">
        <v>2</v>
      </c>
      <c r="CP42" s="95"/>
      <c r="CQ42" s="95"/>
      <c r="CR42" s="95"/>
      <c r="CS42" s="95"/>
      <c r="CT42" s="95"/>
      <c r="CU42" s="97"/>
      <c r="CV42" s="97"/>
      <c r="CW42" s="98" t="s">
        <v>232</v>
      </c>
    </row>
    <row r="43" spans="1:101" s="99" customFormat="1" ht="16.5" customHeight="1">
      <c r="A43"/>
      <c r="B43" s="111">
        <v>40</v>
      </c>
      <c r="C43" s="101" t="s">
        <v>233</v>
      </c>
      <c r="D43" s="102" t="s">
        <v>234</v>
      </c>
      <c r="E43" s="102" t="s">
        <v>95</v>
      </c>
      <c r="F43" s="102" t="s">
        <v>235</v>
      </c>
      <c r="G43" s="102">
        <v>6</v>
      </c>
      <c r="H43" s="103">
        <v>1</v>
      </c>
      <c r="I43" s="103">
        <v>0.5</v>
      </c>
      <c r="J43" s="103">
        <v>11.25</v>
      </c>
      <c r="K43" s="103">
        <f>J43/26*2.5</f>
        <v>1.0817307692307692</v>
      </c>
      <c r="L43" s="103">
        <v>8</v>
      </c>
      <c r="M43" s="103">
        <f>L43/2</f>
        <v>4</v>
      </c>
      <c r="N43" s="103">
        <v>1</v>
      </c>
      <c r="O43" s="103">
        <f>N43+AA43*2</f>
        <v>3</v>
      </c>
      <c r="P43" s="103">
        <v>2</v>
      </c>
      <c r="Q43" s="103">
        <f>P43/3*2</f>
        <v>1.3333333333333333</v>
      </c>
      <c r="R43" s="103">
        <v>1</v>
      </c>
      <c r="S43" s="103">
        <f>(R43+AD43+AE43+AF43+AG43)/5*3</f>
        <v>2.9400000000000004</v>
      </c>
      <c r="T43" s="103">
        <f>H43</f>
        <v>1</v>
      </c>
      <c r="U43" s="103">
        <f>T43</f>
        <v>1</v>
      </c>
      <c r="V43" s="103"/>
      <c r="W43" s="103"/>
      <c r="X43" s="103"/>
      <c r="Y43" s="103"/>
      <c r="Z43" s="103"/>
      <c r="AA43" s="103">
        <v>1</v>
      </c>
      <c r="AB43" s="103"/>
      <c r="AC43" s="103"/>
      <c r="AD43" s="103">
        <v>0.9</v>
      </c>
      <c r="AE43" s="103">
        <v>1</v>
      </c>
      <c r="AF43" s="103">
        <v>1</v>
      </c>
      <c r="AG43" s="103">
        <v>1</v>
      </c>
      <c r="AH43" s="103">
        <v>11.2</v>
      </c>
      <c r="AI43" s="103">
        <f>AH43/3</f>
        <v>3.733333333333333</v>
      </c>
      <c r="AJ43" s="104">
        <f>SUM(AU43:CR43)</f>
        <v>12</v>
      </c>
      <c r="AK43" s="105">
        <f>AJ43/AK$1*100</f>
        <v>11.11111111111111</v>
      </c>
      <c r="AL43" s="125">
        <f>(H43+I43+K43+M43+O43+Q43+S43+AI43)/4</f>
        <v>4.397099358974359</v>
      </c>
      <c r="AM43" s="106">
        <f>AL43*10</f>
        <v>43.97099358974359</v>
      </c>
      <c r="AN43" s="107"/>
      <c r="AO43" s="107"/>
      <c r="AP43" s="108" t="str">
        <f>IF(AK43&gt;25,"RF",IF(AL43&gt;5.9,"A","EE"))</f>
        <v>EE</v>
      </c>
      <c r="AQ43" s="109"/>
      <c r="AR43" s="108" t="str">
        <f>IF(AP43="A","A",IF(AP43="RF",AP43,IF(AP43="EE",IF(AQ43="",AP43,IF(AQ43&gt;5.9,"A","RNEE")))))</f>
        <v>EE</v>
      </c>
      <c r="AS43" s="126">
        <f>IF(AQ43="",AL43,AQ43)</f>
        <v>4.397099358974359</v>
      </c>
      <c r="AT43"/>
      <c r="AU43" s="95"/>
      <c r="AV43" s="95"/>
      <c r="AW43" s="95">
        <v>2</v>
      </c>
      <c r="AX43" s="95"/>
      <c r="AY43" s="95"/>
      <c r="AZ43" s="95"/>
      <c r="BA43" s="95"/>
      <c r="BB43" s="96"/>
      <c r="BC43" s="95">
        <v>2</v>
      </c>
      <c r="BD43" s="95"/>
      <c r="BE43" s="95"/>
      <c r="BF43" s="95"/>
      <c r="BG43" s="95"/>
      <c r="BH43" s="95"/>
      <c r="BI43" s="96"/>
      <c r="BJ43" s="95">
        <v>2</v>
      </c>
      <c r="BK43" s="95"/>
      <c r="BL43" s="95"/>
      <c r="BM43" s="95"/>
      <c r="BN43" s="97"/>
      <c r="BO43" s="95"/>
      <c r="BP43" s="95"/>
      <c r="BQ43" s="95"/>
      <c r="BR43" s="95">
        <v>2</v>
      </c>
      <c r="BS43" s="95"/>
      <c r="BT43" s="95"/>
      <c r="BU43" s="95"/>
      <c r="BV43" s="95"/>
      <c r="BW43" s="96"/>
      <c r="BX43" s="95"/>
      <c r="BY43" s="95"/>
      <c r="BZ43" s="95"/>
      <c r="CA43" s="95"/>
      <c r="CB43" s="95"/>
      <c r="CC43" s="97"/>
      <c r="CD43" s="95"/>
      <c r="CE43" s="95"/>
      <c r="CF43" s="95"/>
      <c r="CG43" s="95"/>
      <c r="CH43" s="95"/>
      <c r="CI43" s="95">
        <v>2</v>
      </c>
      <c r="CJ43" s="95"/>
      <c r="CK43" s="95"/>
      <c r="CL43" s="96"/>
      <c r="CM43" s="95"/>
      <c r="CN43" s="95"/>
      <c r="CO43" s="95">
        <v>2</v>
      </c>
      <c r="CP43" s="95"/>
      <c r="CQ43" s="95"/>
      <c r="CR43" s="95"/>
      <c r="CS43" s="95"/>
      <c r="CT43" s="95"/>
      <c r="CU43" s="97"/>
      <c r="CV43" s="97"/>
      <c r="CW43" s="98" t="s">
        <v>113</v>
      </c>
    </row>
    <row r="44" spans="1:101" s="99" customFormat="1" ht="16.5" customHeight="1">
      <c r="A44"/>
      <c r="B44" s="84">
        <v>41</v>
      </c>
      <c r="C44" s="85" t="s">
        <v>236</v>
      </c>
      <c r="D44" s="86" t="s">
        <v>237</v>
      </c>
      <c r="E44" s="86" t="s">
        <v>95</v>
      </c>
      <c r="F44" s="86" t="s">
        <v>238</v>
      </c>
      <c r="G44" s="86">
        <v>6</v>
      </c>
      <c r="H44" s="87">
        <v>1</v>
      </c>
      <c r="I44" s="87">
        <v>0.5</v>
      </c>
      <c r="J44" s="87">
        <v>11.25</v>
      </c>
      <c r="K44" s="87">
        <f>J44/26*2.5</f>
        <v>1.0817307692307692</v>
      </c>
      <c r="L44" s="87">
        <v>4</v>
      </c>
      <c r="M44" s="87">
        <f>L44/2</f>
        <v>2</v>
      </c>
      <c r="N44" s="87">
        <v>1</v>
      </c>
      <c r="O44" s="87">
        <f>N44+AA44*2</f>
        <v>3</v>
      </c>
      <c r="P44" s="87">
        <f>2.5+1.8</f>
        <v>4.3</v>
      </c>
      <c r="Q44" s="87">
        <f>P44/3*2</f>
        <v>2.8666666666666667</v>
      </c>
      <c r="R44" s="87">
        <v>1</v>
      </c>
      <c r="S44" s="87">
        <f>(R44+AD44+AE44+AF44+AG44)/5*3</f>
        <v>0.6000000000000001</v>
      </c>
      <c r="T44" s="87">
        <f>H44</f>
        <v>1</v>
      </c>
      <c r="U44" s="87">
        <f>T44</f>
        <v>1</v>
      </c>
      <c r="V44" s="87"/>
      <c r="W44" s="87"/>
      <c r="X44" s="87"/>
      <c r="Y44" s="87"/>
      <c r="Z44" s="87"/>
      <c r="AA44" s="87">
        <v>1</v>
      </c>
      <c r="AB44" s="87"/>
      <c r="AC44" s="87"/>
      <c r="AD44" s="87"/>
      <c r="AE44" s="87"/>
      <c r="AF44" s="87"/>
      <c r="AG44" s="87"/>
      <c r="AH44" s="87">
        <v>0</v>
      </c>
      <c r="AI44" s="87">
        <f>AH44/3</f>
        <v>0</v>
      </c>
      <c r="AJ44" s="88">
        <f>SUM(AU44:CR44)</f>
        <v>0</v>
      </c>
      <c r="AK44" s="89">
        <f>AJ44/AK$1*100</f>
        <v>0</v>
      </c>
      <c r="AL44" s="123">
        <f>(H44+I44+K44+M44+O44+Q44+S44+AI44)/4</f>
        <v>2.7620993589743588</v>
      </c>
      <c r="AM44" s="90">
        <f>AL44*10</f>
        <v>27.620993589743588</v>
      </c>
      <c r="AN44" s="91"/>
      <c r="AO44" s="91"/>
      <c r="AP44" s="92" t="str">
        <f>IF(AK44&gt;25,"RF",IF(AL44&gt;5.9,"A","EE"))</f>
        <v>EE</v>
      </c>
      <c r="AQ44" s="93"/>
      <c r="AR44" s="92" t="str">
        <f>IF(AP44="A","A",IF(AP44="RF",AP44,IF(AP44="EE",IF(AQ44="",AP44,IF(AQ44&gt;5.9,"A","RNEE")))))</f>
        <v>EE</v>
      </c>
      <c r="AS44" s="124">
        <f>IF(AQ44="",AL44,AQ44)</f>
        <v>2.7620993589743588</v>
      </c>
      <c r="AT44"/>
      <c r="AU44" s="95"/>
      <c r="AV44" s="95"/>
      <c r="AW44" s="95"/>
      <c r="AX44" s="95"/>
      <c r="AY44" s="95"/>
      <c r="AZ44" s="95"/>
      <c r="BA44" s="95"/>
      <c r="BB44" s="96"/>
      <c r="BC44" s="95"/>
      <c r="BD44" s="95"/>
      <c r="BE44" s="95"/>
      <c r="BF44" s="95"/>
      <c r="BG44" s="95"/>
      <c r="BH44" s="95"/>
      <c r="BI44" s="96"/>
      <c r="BJ44" s="95"/>
      <c r="BK44" s="95"/>
      <c r="BL44" s="95"/>
      <c r="BM44" s="95"/>
      <c r="BN44" s="97"/>
      <c r="BO44" s="95"/>
      <c r="BP44" s="95"/>
      <c r="BQ44" s="95"/>
      <c r="BR44" s="95"/>
      <c r="BS44" s="95"/>
      <c r="BT44" s="95"/>
      <c r="BU44" s="95"/>
      <c r="BV44" s="95"/>
      <c r="BW44" s="96"/>
      <c r="BX44" s="95"/>
      <c r="BY44" s="95"/>
      <c r="BZ44" s="95"/>
      <c r="CA44" s="95"/>
      <c r="CB44" s="95"/>
      <c r="CC44" s="97"/>
      <c r="CD44" s="95"/>
      <c r="CE44" s="95"/>
      <c r="CF44" s="95"/>
      <c r="CG44" s="95"/>
      <c r="CH44" s="95"/>
      <c r="CI44" s="95"/>
      <c r="CJ44" s="95"/>
      <c r="CK44" s="95"/>
      <c r="CL44" s="96"/>
      <c r="CM44" s="95"/>
      <c r="CN44" s="95"/>
      <c r="CO44" s="95"/>
      <c r="CP44" s="95"/>
      <c r="CQ44" s="95"/>
      <c r="CR44" s="95"/>
      <c r="CS44" s="95"/>
      <c r="CT44" s="95"/>
      <c r="CU44" s="97"/>
      <c r="CV44" s="97"/>
      <c r="CW44" s="98" t="s">
        <v>113</v>
      </c>
    </row>
    <row r="45" spans="1:101" s="99" customFormat="1" ht="16.5" customHeight="1">
      <c r="A45"/>
      <c r="B45" s="111">
        <v>42</v>
      </c>
      <c r="C45" s="101" t="s">
        <v>239</v>
      </c>
      <c r="D45" s="102" t="s">
        <v>240</v>
      </c>
      <c r="E45" s="102" t="s">
        <v>95</v>
      </c>
      <c r="F45" s="102" t="s">
        <v>241</v>
      </c>
      <c r="G45" s="102">
        <v>6</v>
      </c>
      <c r="H45" s="103">
        <v>0.5</v>
      </c>
      <c r="I45" s="103">
        <v>0.5</v>
      </c>
      <c r="J45" s="103">
        <v>11.25</v>
      </c>
      <c r="K45" s="103">
        <f>J45/26*2.5</f>
        <v>1.0817307692307692</v>
      </c>
      <c r="L45" s="103">
        <v>10</v>
      </c>
      <c r="M45" s="103">
        <f>L45/2</f>
        <v>5</v>
      </c>
      <c r="N45" s="103">
        <v>1</v>
      </c>
      <c r="O45" s="103">
        <f>N45+AA45*2</f>
        <v>2.2</v>
      </c>
      <c r="P45" s="103">
        <v>4.4</v>
      </c>
      <c r="Q45" s="103">
        <f>P45/3*2</f>
        <v>2.9333333333333336</v>
      </c>
      <c r="R45" s="103">
        <v>1</v>
      </c>
      <c r="S45" s="103">
        <f>(R45+AD45+AE45+AF45+AG45)/5*3</f>
        <v>1.2000000000000002</v>
      </c>
      <c r="T45" s="103">
        <f>H45</f>
        <v>0.5</v>
      </c>
      <c r="U45" s="103">
        <f>T45</f>
        <v>0.5</v>
      </c>
      <c r="V45" s="103"/>
      <c r="W45" s="103"/>
      <c r="X45" s="103"/>
      <c r="Y45" s="103"/>
      <c r="Z45" s="103"/>
      <c r="AA45" s="103">
        <v>0.6000000000000001</v>
      </c>
      <c r="AB45" s="103"/>
      <c r="AC45" s="103"/>
      <c r="AD45" s="103"/>
      <c r="AE45" s="103"/>
      <c r="AF45" s="103">
        <v>1</v>
      </c>
      <c r="AG45" s="103"/>
      <c r="AH45" s="103">
        <v>4</v>
      </c>
      <c r="AI45" s="103">
        <f>AH45/3</f>
        <v>1.3333333333333333</v>
      </c>
      <c r="AJ45" s="104">
        <f>SUM(AU45:CR45)</f>
        <v>20</v>
      </c>
      <c r="AK45" s="105">
        <f>AJ45/AK$1*100</f>
        <v>18.51851851851852</v>
      </c>
      <c r="AL45" s="125">
        <f>(H45+I45+K45+M45+O45+Q45+S45+AI45)/4</f>
        <v>3.687099358974359</v>
      </c>
      <c r="AM45" s="106">
        <f>AL45*10</f>
        <v>36.87099358974359</v>
      </c>
      <c r="AN45" s="107"/>
      <c r="AO45" s="107"/>
      <c r="AP45" s="108" t="str">
        <f>IF(AK45&gt;25,"RF",IF(AL45&gt;5.9,"A","EE"))</f>
        <v>EE</v>
      </c>
      <c r="AQ45" s="109"/>
      <c r="AR45" s="108" t="str">
        <f>IF(AP45="A","A",IF(AP45="RF",AP45,IF(AP45="EE",IF(AQ45="",AP45,IF(AQ45&gt;5.9,"A","RNEE")))))</f>
        <v>EE</v>
      </c>
      <c r="AS45" s="126">
        <f>IF(AQ45="",AL45,AQ45)</f>
        <v>3.687099358974359</v>
      </c>
      <c r="AT45"/>
      <c r="AU45" s="95">
        <v>2</v>
      </c>
      <c r="AV45" s="95">
        <v>2</v>
      </c>
      <c r="AW45" s="95"/>
      <c r="AX45" s="95"/>
      <c r="AY45" s="95"/>
      <c r="AZ45" s="95"/>
      <c r="BA45" s="95"/>
      <c r="BB45" s="96"/>
      <c r="BC45" s="95">
        <v>2</v>
      </c>
      <c r="BD45" s="95">
        <v>2</v>
      </c>
      <c r="BE45" s="95"/>
      <c r="BF45" s="95"/>
      <c r="BG45" s="95"/>
      <c r="BH45" s="95"/>
      <c r="BI45" s="96"/>
      <c r="BJ45" s="95"/>
      <c r="BK45" s="95"/>
      <c r="BL45" s="95"/>
      <c r="BM45" s="95"/>
      <c r="BN45" s="97"/>
      <c r="BO45" s="95">
        <v>2</v>
      </c>
      <c r="BP45" s="95"/>
      <c r="BQ45" s="95">
        <v>2</v>
      </c>
      <c r="BR45" s="95">
        <v>2</v>
      </c>
      <c r="BS45" s="95"/>
      <c r="BT45" s="95"/>
      <c r="BU45" s="95"/>
      <c r="BV45" s="95"/>
      <c r="BW45" s="96"/>
      <c r="BX45" s="95"/>
      <c r="BY45" s="95"/>
      <c r="BZ45" s="95"/>
      <c r="CA45" s="95"/>
      <c r="CB45" s="95"/>
      <c r="CC45" s="97"/>
      <c r="CD45" s="95">
        <v>2</v>
      </c>
      <c r="CE45" s="95"/>
      <c r="CF45" s="95">
        <v>2</v>
      </c>
      <c r="CG45" s="95"/>
      <c r="CH45" s="95"/>
      <c r="CI45" s="95"/>
      <c r="CJ45" s="95"/>
      <c r="CK45" s="95"/>
      <c r="CL45" s="96"/>
      <c r="CM45" s="95"/>
      <c r="CN45" s="95"/>
      <c r="CO45" s="95">
        <v>2</v>
      </c>
      <c r="CP45" s="95"/>
      <c r="CQ45" s="95"/>
      <c r="CR45" s="95"/>
      <c r="CS45" s="95"/>
      <c r="CT45" s="95"/>
      <c r="CU45" s="97"/>
      <c r="CV45" s="97"/>
      <c r="CW45" s="98" t="s">
        <v>113</v>
      </c>
    </row>
    <row r="46" spans="1:101" s="99" customFormat="1" ht="16.5" customHeight="1">
      <c r="A46"/>
      <c r="B46" s="84">
        <v>43</v>
      </c>
      <c r="C46" s="85" t="s">
        <v>242</v>
      </c>
      <c r="D46" s="86" t="s">
        <v>243</v>
      </c>
      <c r="E46" s="86" t="s">
        <v>95</v>
      </c>
      <c r="F46" s="86" t="s">
        <v>244</v>
      </c>
      <c r="G46" s="86">
        <v>6</v>
      </c>
      <c r="H46" s="87">
        <v>0</v>
      </c>
      <c r="I46" s="87">
        <v>0</v>
      </c>
      <c r="J46" s="87">
        <v>11.25</v>
      </c>
      <c r="K46" s="87">
        <f>J46/26*2.5</f>
        <v>1.0817307692307692</v>
      </c>
      <c r="L46" s="87">
        <v>4.5</v>
      </c>
      <c r="M46" s="87">
        <f>L46/2</f>
        <v>2.25</v>
      </c>
      <c r="N46" s="87">
        <v>1</v>
      </c>
      <c r="O46" s="87">
        <f>N46+AA46*2</f>
        <v>1</v>
      </c>
      <c r="P46" s="87">
        <v>7.7</v>
      </c>
      <c r="Q46" s="87">
        <f>P46/3*2</f>
        <v>5.133333333333334</v>
      </c>
      <c r="R46" s="87">
        <v>1</v>
      </c>
      <c r="S46" s="87">
        <f>(R46+AD46+AE46+AF46+AG46)/5*3</f>
        <v>0.6000000000000001</v>
      </c>
      <c r="T46" s="87">
        <f>H46</f>
        <v>0</v>
      </c>
      <c r="U46" s="87">
        <f>T46</f>
        <v>0</v>
      </c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>
        <v>12</v>
      </c>
      <c r="AI46" s="87">
        <f>AH46/3</f>
        <v>4</v>
      </c>
      <c r="AJ46" s="88">
        <f>SUM(AU46:CR46)</f>
        <v>30</v>
      </c>
      <c r="AK46" s="89">
        <f>AJ46/AK$1*100</f>
        <v>27.77777777777778</v>
      </c>
      <c r="AL46" s="123">
        <f>(H46+I46+K46+M46+O46+Q46+S46+AI46)/4</f>
        <v>3.5162660256410256</v>
      </c>
      <c r="AM46" s="90">
        <f>AL46*10</f>
        <v>35.162660256410255</v>
      </c>
      <c r="AN46" s="91"/>
      <c r="AO46" s="91"/>
      <c r="AP46" s="92" t="str">
        <f>IF(AK46&gt;25,"RF",IF(AL46&gt;5.9,"A","EE"))</f>
        <v>RF</v>
      </c>
      <c r="AQ46" s="93"/>
      <c r="AR46" s="92" t="str">
        <f>IF(AP46="A","A",IF(AP46="RF",AP46,IF(AP46="EE",IF(AQ46="",AP46,IF(AQ46&gt;5.9,"A","RNEE")))))</f>
        <v>RF</v>
      </c>
      <c r="AS46" s="124">
        <f>IF(AQ46="",AL46,AQ46)</f>
        <v>3.5162660256410256</v>
      </c>
      <c r="AT46"/>
      <c r="AU46" s="95">
        <v>2</v>
      </c>
      <c r="AV46" s="95">
        <v>2</v>
      </c>
      <c r="AW46" s="95">
        <v>2</v>
      </c>
      <c r="AX46" s="95">
        <v>2</v>
      </c>
      <c r="AY46" s="95">
        <v>2</v>
      </c>
      <c r="AZ46" s="95">
        <v>2</v>
      </c>
      <c r="BA46" s="95">
        <v>2</v>
      </c>
      <c r="BB46" s="96">
        <v>2</v>
      </c>
      <c r="BC46" s="95">
        <v>2</v>
      </c>
      <c r="BD46" s="95"/>
      <c r="BE46" s="95"/>
      <c r="BF46" s="95"/>
      <c r="BG46" s="95"/>
      <c r="BH46" s="95">
        <v>2</v>
      </c>
      <c r="BI46" s="96"/>
      <c r="BJ46" s="95"/>
      <c r="BK46" s="95">
        <v>2</v>
      </c>
      <c r="BL46" s="95">
        <v>2</v>
      </c>
      <c r="BM46" s="95"/>
      <c r="BN46" s="97"/>
      <c r="BO46" s="95"/>
      <c r="BP46" s="95"/>
      <c r="BQ46" s="95">
        <v>2</v>
      </c>
      <c r="BR46" s="95">
        <v>2</v>
      </c>
      <c r="BS46" s="95"/>
      <c r="BT46" s="95"/>
      <c r="BU46" s="95"/>
      <c r="BV46" s="95"/>
      <c r="BW46" s="96"/>
      <c r="BX46" s="95"/>
      <c r="BY46" s="95"/>
      <c r="BZ46" s="95"/>
      <c r="CA46" s="95"/>
      <c r="CB46" s="95"/>
      <c r="CC46" s="97"/>
      <c r="CD46" s="95"/>
      <c r="CE46" s="95"/>
      <c r="CF46" s="95"/>
      <c r="CG46" s="95"/>
      <c r="CH46" s="95"/>
      <c r="CI46" s="95"/>
      <c r="CJ46" s="95"/>
      <c r="CK46" s="95">
        <v>2</v>
      </c>
      <c r="CL46" s="96"/>
      <c r="CM46" s="95"/>
      <c r="CN46" s="95"/>
      <c r="CO46" s="95"/>
      <c r="CP46" s="95"/>
      <c r="CQ46" s="95"/>
      <c r="CR46" s="95"/>
      <c r="CS46" s="95"/>
      <c r="CT46" s="95"/>
      <c r="CU46" s="97"/>
      <c r="CV46" s="97"/>
      <c r="CW46" s="98" t="s">
        <v>198</v>
      </c>
    </row>
    <row r="47" spans="1:101" s="99" customFormat="1" ht="16.5" customHeight="1">
      <c r="A47"/>
      <c r="B47" s="111">
        <v>44</v>
      </c>
      <c r="C47" s="101" t="s">
        <v>245</v>
      </c>
      <c r="D47" s="102" t="s">
        <v>246</v>
      </c>
      <c r="E47" s="102" t="s">
        <v>95</v>
      </c>
      <c r="F47" s="102" t="s">
        <v>247</v>
      </c>
      <c r="G47" s="102">
        <v>7</v>
      </c>
      <c r="H47" s="103">
        <v>0</v>
      </c>
      <c r="I47" s="103">
        <v>0.5</v>
      </c>
      <c r="J47" s="103">
        <v>15.1</v>
      </c>
      <c r="K47" s="103">
        <f>J47/26*2.5</f>
        <v>1.4519230769230766</v>
      </c>
      <c r="L47" s="103">
        <v>11.9</v>
      </c>
      <c r="M47" s="103">
        <f>L47/2</f>
        <v>5.95</v>
      </c>
      <c r="N47" s="103">
        <v>1</v>
      </c>
      <c r="O47" s="103">
        <f>N47+AA47*2</f>
        <v>3</v>
      </c>
      <c r="P47" s="103">
        <v>10.3</v>
      </c>
      <c r="Q47" s="103">
        <f>P47/3*2</f>
        <v>6.866666666666667</v>
      </c>
      <c r="R47" s="103">
        <v>1</v>
      </c>
      <c r="S47" s="103">
        <f>(R47+AD47+AE47+AF47+AG47)/5*3</f>
        <v>3</v>
      </c>
      <c r="T47" s="103">
        <f>H47</f>
        <v>0</v>
      </c>
      <c r="U47" s="103">
        <f>T47</f>
        <v>0</v>
      </c>
      <c r="V47" s="103"/>
      <c r="W47" s="103"/>
      <c r="X47" s="103"/>
      <c r="Y47" s="103"/>
      <c r="Z47" s="103"/>
      <c r="AA47" s="103">
        <v>1</v>
      </c>
      <c r="AB47" s="103"/>
      <c r="AC47" s="103"/>
      <c r="AD47" s="103">
        <v>1</v>
      </c>
      <c r="AE47" s="103">
        <v>1</v>
      </c>
      <c r="AF47" s="103">
        <v>1</v>
      </c>
      <c r="AG47" s="103">
        <v>1</v>
      </c>
      <c r="AH47" s="103">
        <v>22.3</v>
      </c>
      <c r="AI47" s="103">
        <f>AH47/3</f>
        <v>7.433333333333334</v>
      </c>
      <c r="AJ47" s="104">
        <f>SUM(AU47:CR47)</f>
        <v>12</v>
      </c>
      <c r="AK47" s="105">
        <f>AJ47/AK$1*100</f>
        <v>11.11111111111111</v>
      </c>
      <c r="AL47" s="125">
        <f>(H47+I47+K47+M47+O47+Q47+S47+AI47)/4</f>
        <v>7.050480769230769</v>
      </c>
      <c r="AM47" s="106">
        <f>AL47*10</f>
        <v>70.5048076923077</v>
      </c>
      <c r="AN47" s="107"/>
      <c r="AO47" s="107"/>
      <c r="AP47" s="108" t="str">
        <f>IF(AK47&gt;25,"RF",IF(AL47&gt;5.9,"A","EE"))</f>
        <v>A</v>
      </c>
      <c r="AQ47" s="109"/>
      <c r="AR47" s="108" t="str">
        <f>IF(AP47="A","A",IF(AP47="RF",AP47,IF(AP47="EE",IF(AQ47="",AP47,IF(AQ47&gt;5.9,"A","RNEE")))))</f>
        <v>A</v>
      </c>
      <c r="AS47" s="126">
        <f>IF(AQ47="",AL47,AQ47)</f>
        <v>7.050480769230769</v>
      </c>
      <c r="AT47"/>
      <c r="AU47" s="95"/>
      <c r="AV47" s="95"/>
      <c r="AW47" s="95"/>
      <c r="AX47" s="95">
        <v>2</v>
      </c>
      <c r="AY47" s="95"/>
      <c r="AZ47" s="95"/>
      <c r="BA47" s="95"/>
      <c r="BB47" s="96"/>
      <c r="BC47" s="95">
        <v>2</v>
      </c>
      <c r="BD47" s="95"/>
      <c r="BE47" s="95"/>
      <c r="BF47" s="95"/>
      <c r="BG47" s="95"/>
      <c r="BH47" s="95"/>
      <c r="BI47" s="96"/>
      <c r="BJ47" s="95"/>
      <c r="BK47" s="95">
        <v>2</v>
      </c>
      <c r="BL47" s="95"/>
      <c r="BM47" s="95">
        <v>2</v>
      </c>
      <c r="BN47" s="97"/>
      <c r="BO47" s="95"/>
      <c r="BP47" s="95"/>
      <c r="BQ47" s="95"/>
      <c r="BR47" s="95"/>
      <c r="BS47" s="95"/>
      <c r="BT47" s="95"/>
      <c r="BU47" s="95"/>
      <c r="BV47" s="95"/>
      <c r="BW47" s="96"/>
      <c r="BX47" s="95"/>
      <c r="BY47" s="95"/>
      <c r="BZ47" s="95"/>
      <c r="CA47" s="95"/>
      <c r="CB47" s="95"/>
      <c r="CC47" s="97"/>
      <c r="CD47" s="95"/>
      <c r="CE47" s="95"/>
      <c r="CF47" s="95"/>
      <c r="CG47" s="95"/>
      <c r="CH47" s="95"/>
      <c r="CI47" s="95"/>
      <c r="CJ47" s="95">
        <v>2</v>
      </c>
      <c r="CK47" s="95"/>
      <c r="CL47" s="96"/>
      <c r="CM47" s="95"/>
      <c r="CN47" s="95"/>
      <c r="CO47" s="95">
        <v>2</v>
      </c>
      <c r="CP47" s="95"/>
      <c r="CQ47" s="95"/>
      <c r="CR47" s="95"/>
      <c r="CS47" s="95"/>
      <c r="CT47" s="95"/>
      <c r="CU47" s="97"/>
      <c r="CV47" s="97"/>
      <c r="CW47" s="98" t="s">
        <v>248</v>
      </c>
    </row>
    <row r="48" spans="1:101" s="99" customFormat="1" ht="16.5" customHeight="1">
      <c r="A48"/>
      <c r="B48" s="84">
        <v>45</v>
      </c>
      <c r="C48" s="85" t="s">
        <v>249</v>
      </c>
      <c r="D48" s="86" t="s">
        <v>250</v>
      </c>
      <c r="E48" s="86" t="s">
        <v>95</v>
      </c>
      <c r="F48" s="86" t="s">
        <v>251</v>
      </c>
      <c r="G48" s="86">
        <v>7</v>
      </c>
      <c r="H48" s="87">
        <v>1</v>
      </c>
      <c r="I48" s="87">
        <v>0.5</v>
      </c>
      <c r="J48" s="87">
        <v>15.1</v>
      </c>
      <c r="K48" s="87">
        <f>J48/26*2.5</f>
        <v>1.4519230769230766</v>
      </c>
      <c r="L48" s="87"/>
      <c r="M48" s="87">
        <f>L48/2</f>
        <v>0</v>
      </c>
      <c r="N48" s="87">
        <v>1</v>
      </c>
      <c r="O48" s="87">
        <f>N48+AA48*2</f>
        <v>1</v>
      </c>
      <c r="P48" s="87">
        <v>4</v>
      </c>
      <c r="Q48" s="87">
        <f>P48/3*2</f>
        <v>2.6666666666666665</v>
      </c>
      <c r="R48" s="87">
        <v>1</v>
      </c>
      <c r="S48" s="87">
        <f>(R48+AD48+AE48+AF48+AG48)/5*3</f>
        <v>0.6000000000000001</v>
      </c>
      <c r="T48" s="87">
        <f>H48</f>
        <v>1</v>
      </c>
      <c r="U48" s="87">
        <f>T48</f>
        <v>1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>
        <f>AH48/3</f>
        <v>0</v>
      </c>
      <c r="AJ48" s="88">
        <f>SUM(AU48:CR48)</f>
        <v>22</v>
      </c>
      <c r="AK48" s="89">
        <f>AJ48/AK$1*100</f>
        <v>20.37037037037037</v>
      </c>
      <c r="AL48" s="123">
        <f>(H48+I48+K48+M48+O48+Q48+S48+AI48)/4</f>
        <v>1.8046474358974356</v>
      </c>
      <c r="AM48" s="90">
        <f>AL48*10</f>
        <v>18.046474358974358</v>
      </c>
      <c r="AN48" s="91"/>
      <c r="AO48" s="91"/>
      <c r="AP48" s="92" t="str">
        <f>IF(AK48&gt;25,"RF",IF(AL48&gt;5.9,"A","EE"))</f>
        <v>EE</v>
      </c>
      <c r="AQ48" s="93"/>
      <c r="AR48" s="92" t="str">
        <f>IF(AP48="A","A",IF(AP48="RF",AP48,IF(AP48="EE",IF(AQ48="",AP48,IF(AQ48&gt;5.9,"A","RNEE")))))</f>
        <v>EE</v>
      </c>
      <c r="AS48" s="124">
        <f>IF(AQ48="",AL48,AQ48)</f>
        <v>1.8046474358974356</v>
      </c>
      <c r="AT48"/>
      <c r="AU48" s="95">
        <v>2</v>
      </c>
      <c r="AV48" s="95">
        <v>2</v>
      </c>
      <c r="AW48" s="95"/>
      <c r="AX48" s="95"/>
      <c r="AY48" s="95"/>
      <c r="AZ48" s="95"/>
      <c r="BA48" s="95">
        <v>2</v>
      </c>
      <c r="BB48" s="96"/>
      <c r="BC48" s="95">
        <v>2</v>
      </c>
      <c r="BD48" s="95"/>
      <c r="BE48" s="95"/>
      <c r="BF48" s="95"/>
      <c r="BG48" s="95"/>
      <c r="BH48" s="95"/>
      <c r="BI48" s="96"/>
      <c r="BJ48" s="95"/>
      <c r="BK48" s="95">
        <v>2</v>
      </c>
      <c r="BL48" s="95"/>
      <c r="BM48" s="95"/>
      <c r="BN48" s="97"/>
      <c r="BO48" s="95"/>
      <c r="BP48" s="95"/>
      <c r="BQ48" s="95"/>
      <c r="BR48" s="95">
        <v>2</v>
      </c>
      <c r="BS48" s="95"/>
      <c r="BT48" s="95"/>
      <c r="BU48" s="95"/>
      <c r="BV48" s="95"/>
      <c r="BW48" s="96"/>
      <c r="BX48" s="95"/>
      <c r="BY48" s="95">
        <v>2</v>
      </c>
      <c r="BZ48" s="95">
        <v>2</v>
      </c>
      <c r="CA48" s="95"/>
      <c r="CB48" s="95"/>
      <c r="CC48" s="97"/>
      <c r="CD48" s="95"/>
      <c r="CE48" s="95">
        <v>2</v>
      </c>
      <c r="CF48" s="95"/>
      <c r="CG48" s="95"/>
      <c r="CH48" s="95">
        <v>2</v>
      </c>
      <c r="CI48" s="95"/>
      <c r="CJ48" s="95">
        <v>2</v>
      </c>
      <c r="CK48" s="95"/>
      <c r="CL48" s="96"/>
      <c r="CM48" s="95"/>
      <c r="CN48" s="95"/>
      <c r="CO48" s="95"/>
      <c r="CP48" s="95"/>
      <c r="CQ48" s="95"/>
      <c r="CR48" s="95"/>
      <c r="CS48" s="95"/>
      <c r="CT48" s="95">
        <v>2</v>
      </c>
      <c r="CU48" s="97"/>
      <c r="CV48" s="97"/>
      <c r="CW48" s="98" t="s">
        <v>92</v>
      </c>
    </row>
    <row r="49" spans="1:101" s="99" customFormat="1" ht="16.5" customHeight="1">
      <c r="A49"/>
      <c r="B49" s="111">
        <v>46</v>
      </c>
      <c r="C49" s="101" t="s">
        <v>252</v>
      </c>
      <c r="D49" s="102" t="s">
        <v>253</v>
      </c>
      <c r="E49" s="102" t="s">
        <v>137</v>
      </c>
      <c r="F49" s="102" t="s">
        <v>254</v>
      </c>
      <c r="G49" s="102">
        <v>7</v>
      </c>
      <c r="H49" s="103">
        <v>0.5</v>
      </c>
      <c r="I49" s="103">
        <v>0.5</v>
      </c>
      <c r="J49" s="103">
        <v>15.1</v>
      </c>
      <c r="K49" s="103">
        <f>J49/26*2.5</f>
        <v>1.4519230769230766</v>
      </c>
      <c r="L49" s="103">
        <v>6.9</v>
      </c>
      <c r="M49" s="103">
        <f>L49/2</f>
        <v>3.45</v>
      </c>
      <c r="N49" s="103">
        <v>1</v>
      </c>
      <c r="O49" s="103">
        <f>N49+AA49*2</f>
        <v>1</v>
      </c>
      <c r="P49" s="103">
        <f>6.8+0.7</f>
        <v>7.5</v>
      </c>
      <c r="Q49" s="103">
        <f>P49/3*2</f>
        <v>5</v>
      </c>
      <c r="R49" s="114">
        <f>AI49/10</f>
        <v>0.06666666666666667</v>
      </c>
      <c r="S49" s="103">
        <f>(R49+AD49+AE49+AF49+AG49)/5*3</f>
        <v>1.8399999999999999</v>
      </c>
      <c r="T49" s="103">
        <f>H49</f>
        <v>0.5</v>
      </c>
      <c r="U49" s="103">
        <f>T49</f>
        <v>0.5</v>
      </c>
      <c r="V49" s="103"/>
      <c r="W49" s="103"/>
      <c r="X49" s="103"/>
      <c r="Y49" s="103"/>
      <c r="Z49" s="103"/>
      <c r="AA49" s="103"/>
      <c r="AB49" s="103"/>
      <c r="AC49" s="103"/>
      <c r="AD49" s="103">
        <v>1</v>
      </c>
      <c r="AE49" s="103">
        <v>1</v>
      </c>
      <c r="AF49" s="103">
        <v>1</v>
      </c>
      <c r="AG49" s="103"/>
      <c r="AH49" s="103">
        <v>2</v>
      </c>
      <c r="AI49" s="103">
        <f>AH49/3</f>
        <v>0.6666666666666666</v>
      </c>
      <c r="AJ49" s="104">
        <f>SUM(AU49:CR49)</f>
        <v>10</v>
      </c>
      <c r="AK49" s="105">
        <f>AJ49/AK$1*100</f>
        <v>9.25925925925926</v>
      </c>
      <c r="AL49" s="125">
        <f>(H49+I49+K49+M49+O49+Q49+S49+AI49)/4</f>
        <v>3.6021474358974355</v>
      </c>
      <c r="AM49" s="106">
        <f>AL49*10</f>
        <v>36.02147435897435</v>
      </c>
      <c r="AN49" s="107"/>
      <c r="AO49" s="107"/>
      <c r="AP49" s="108" t="str">
        <f>IF(AK49&gt;25,"RF",IF(AL49&gt;5.9,"A","EE"))</f>
        <v>EE</v>
      </c>
      <c r="AQ49" s="109"/>
      <c r="AR49" s="108" t="str">
        <f>IF(AP49="A","A",IF(AP49="RF",AP49,IF(AP49="EE",IF(AQ49="",AP49,IF(AQ49&gt;5.9,"A","RNEE")))))</f>
        <v>EE</v>
      </c>
      <c r="AS49" s="126">
        <f>IF(AQ49="",AL49,AQ49)</f>
        <v>3.6021474358974355</v>
      </c>
      <c r="AT49"/>
      <c r="AU49" s="95" t="s">
        <v>91</v>
      </c>
      <c r="AV49" s="95" t="s">
        <v>91</v>
      </c>
      <c r="AW49" s="95">
        <v>2</v>
      </c>
      <c r="AX49" s="95">
        <v>2</v>
      </c>
      <c r="AY49" s="95"/>
      <c r="AZ49" s="95"/>
      <c r="BA49" s="95"/>
      <c r="BB49" s="96"/>
      <c r="BC49" s="95"/>
      <c r="BD49" s="95"/>
      <c r="BE49" s="95"/>
      <c r="BF49" s="95"/>
      <c r="BG49" s="95"/>
      <c r="BH49" s="95"/>
      <c r="BI49" s="96"/>
      <c r="BJ49" s="95"/>
      <c r="BK49" s="95"/>
      <c r="BL49" s="95"/>
      <c r="BM49" s="95">
        <v>2</v>
      </c>
      <c r="BN49" s="97"/>
      <c r="BO49" s="95"/>
      <c r="BP49" s="95"/>
      <c r="BQ49" s="95"/>
      <c r="BR49" s="95"/>
      <c r="BS49" s="95"/>
      <c r="BT49" s="95"/>
      <c r="BU49" s="95"/>
      <c r="BV49" s="95"/>
      <c r="BW49" s="96"/>
      <c r="BX49" s="95"/>
      <c r="BY49" s="95">
        <v>2</v>
      </c>
      <c r="BZ49" s="95"/>
      <c r="CA49" s="95"/>
      <c r="CB49" s="95"/>
      <c r="CC49" s="97"/>
      <c r="CD49" s="95"/>
      <c r="CE49" s="95"/>
      <c r="CF49" s="95"/>
      <c r="CG49" s="95"/>
      <c r="CH49" s="95"/>
      <c r="CI49" s="95"/>
      <c r="CJ49" s="95"/>
      <c r="CK49" s="95"/>
      <c r="CL49" s="96"/>
      <c r="CM49" s="95">
        <v>2</v>
      </c>
      <c r="CN49" s="95"/>
      <c r="CO49" s="95"/>
      <c r="CP49" s="95"/>
      <c r="CQ49" s="95"/>
      <c r="CR49" s="95"/>
      <c r="CS49" s="95"/>
      <c r="CT49" s="95">
        <v>2</v>
      </c>
      <c r="CU49" s="97"/>
      <c r="CV49" s="97"/>
      <c r="CW49" s="98" t="s">
        <v>198</v>
      </c>
    </row>
    <row r="50" spans="1:101" s="99" customFormat="1" ht="16.5" customHeight="1">
      <c r="A50"/>
      <c r="B50" s="84">
        <v>47</v>
      </c>
      <c r="C50" s="85" t="s">
        <v>255</v>
      </c>
      <c r="D50" s="86" t="s">
        <v>256</v>
      </c>
      <c r="E50" s="86" t="s">
        <v>95</v>
      </c>
      <c r="F50" s="86" t="s">
        <v>257</v>
      </c>
      <c r="G50" s="86">
        <v>7</v>
      </c>
      <c r="H50" s="87">
        <v>1</v>
      </c>
      <c r="I50" s="87">
        <v>0.5</v>
      </c>
      <c r="J50" s="87">
        <v>15.1</v>
      </c>
      <c r="K50" s="87">
        <f>J50/26*2.5</f>
        <v>1.4519230769230766</v>
      </c>
      <c r="L50" s="87">
        <v>8</v>
      </c>
      <c r="M50" s="87">
        <f>L50/2</f>
        <v>4</v>
      </c>
      <c r="N50" s="87">
        <v>1</v>
      </c>
      <c r="O50" s="87">
        <f>N50+AA50*2</f>
        <v>3</v>
      </c>
      <c r="P50" s="87">
        <v>7.8</v>
      </c>
      <c r="Q50" s="87">
        <f>P50/3*2</f>
        <v>5.2</v>
      </c>
      <c r="R50" s="87">
        <v>1</v>
      </c>
      <c r="S50" s="87">
        <f>(R50+AD50+AE50+AF50+AG50)/5*3</f>
        <v>3</v>
      </c>
      <c r="T50" s="87">
        <f>H50</f>
        <v>1</v>
      </c>
      <c r="U50" s="87">
        <f>T50</f>
        <v>1</v>
      </c>
      <c r="V50" s="87"/>
      <c r="W50" s="87"/>
      <c r="X50" s="87"/>
      <c r="Y50" s="87"/>
      <c r="Z50" s="87"/>
      <c r="AA50" s="87">
        <v>1</v>
      </c>
      <c r="AB50" s="87"/>
      <c r="AC50" s="87"/>
      <c r="AD50" s="87">
        <v>1</v>
      </c>
      <c r="AE50" s="87">
        <v>1</v>
      </c>
      <c r="AF50" s="87">
        <v>1</v>
      </c>
      <c r="AG50" s="87">
        <v>1</v>
      </c>
      <c r="AH50" s="87">
        <v>20</v>
      </c>
      <c r="AI50" s="87">
        <f>AH50/3</f>
        <v>6.666666666666667</v>
      </c>
      <c r="AJ50" s="88">
        <f>SUM(AU50:CR50)</f>
        <v>6</v>
      </c>
      <c r="AK50" s="89">
        <f>AJ50/AK$1*100</f>
        <v>5.555555555555555</v>
      </c>
      <c r="AL50" s="123">
        <f>(H50+I50+K50+M50+O50+Q50+S50+AI50)/4</f>
        <v>6.204647435897436</v>
      </c>
      <c r="AM50" s="90">
        <f>AL50*10</f>
        <v>62.04647435897436</v>
      </c>
      <c r="AN50" s="91"/>
      <c r="AO50" s="91"/>
      <c r="AP50" s="92" t="str">
        <f>IF(AK50&gt;25,"RF",IF(AL50&gt;5.9,"A","EE"))</f>
        <v>A</v>
      </c>
      <c r="AQ50" s="93"/>
      <c r="AR50" s="92" t="str">
        <f>IF(AP50="A","A",IF(AP50="RF",AP50,IF(AP50="EE",IF(AQ50="",AP50,IF(AQ50&gt;5.9,"A","RNEE")))))</f>
        <v>A</v>
      </c>
      <c r="AS50" s="124">
        <f>IF(AQ50="",AL50,AQ50)</f>
        <v>6.204647435897436</v>
      </c>
      <c r="AT50"/>
      <c r="AU50" s="95"/>
      <c r="AV50" s="95"/>
      <c r="AW50" s="95"/>
      <c r="AX50" s="95"/>
      <c r="AY50" s="95"/>
      <c r="AZ50" s="95"/>
      <c r="BA50" s="95"/>
      <c r="BB50" s="96"/>
      <c r="BC50" s="95"/>
      <c r="BD50" s="95"/>
      <c r="BE50" s="95"/>
      <c r="BF50" s="95"/>
      <c r="BG50" s="95"/>
      <c r="BH50" s="95"/>
      <c r="BI50" s="96"/>
      <c r="BJ50" s="95"/>
      <c r="BK50" s="95"/>
      <c r="BL50" s="95"/>
      <c r="BM50" s="95"/>
      <c r="BN50" s="97"/>
      <c r="BO50" s="95"/>
      <c r="BP50" s="95"/>
      <c r="BQ50" s="95"/>
      <c r="BR50" s="95"/>
      <c r="BS50" s="95"/>
      <c r="BT50" s="95"/>
      <c r="BU50" s="95"/>
      <c r="BV50" s="95"/>
      <c r="BW50" s="96"/>
      <c r="BX50" s="95"/>
      <c r="BY50" s="95"/>
      <c r="BZ50" s="95"/>
      <c r="CA50" s="95"/>
      <c r="CB50" s="95"/>
      <c r="CC50" s="97"/>
      <c r="CD50" s="95"/>
      <c r="CE50" s="95"/>
      <c r="CF50" s="95"/>
      <c r="CG50" s="95"/>
      <c r="CH50" s="95"/>
      <c r="CI50" s="95">
        <v>2</v>
      </c>
      <c r="CJ50" s="95">
        <v>2</v>
      </c>
      <c r="CK50" s="95"/>
      <c r="CL50" s="96"/>
      <c r="CM50" s="95"/>
      <c r="CN50" s="95"/>
      <c r="CO50" s="95">
        <v>2</v>
      </c>
      <c r="CP50" s="95"/>
      <c r="CQ50" s="95"/>
      <c r="CR50" s="95"/>
      <c r="CS50" s="95"/>
      <c r="CT50" s="95"/>
      <c r="CU50" s="97"/>
      <c r="CV50" s="97"/>
      <c r="CW50" s="98" t="s">
        <v>198</v>
      </c>
    </row>
    <row r="51" spans="1:101" s="99" customFormat="1" ht="16.5" customHeight="1">
      <c r="A51"/>
      <c r="B51" s="111">
        <v>48</v>
      </c>
      <c r="C51" s="101" t="s">
        <v>258</v>
      </c>
      <c r="D51" s="102" t="s">
        <v>259</v>
      </c>
      <c r="E51" s="102" t="s">
        <v>95</v>
      </c>
      <c r="F51" s="102" t="s">
        <v>260</v>
      </c>
      <c r="G51" s="102">
        <v>7</v>
      </c>
      <c r="H51" s="103">
        <v>1</v>
      </c>
      <c r="I51" s="103">
        <v>0.5</v>
      </c>
      <c r="J51" s="103">
        <v>15.1</v>
      </c>
      <c r="K51" s="103">
        <f>J51/26*2.5</f>
        <v>1.4519230769230766</v>
      </c>
      <c r="L51" s="103">
        <v>4</v>
      </c>
      <c r="M51" s="103">
        <f>L51/2</f>
        <v>2</v>
      </c>
      <c r="N51" s="103">
        <v>1</v>
      </c>
      <c r="O51" s="103">
        <f>N51+AA51*2</f>
        <v>3</v>
      </c>
      <c r="P51" s="103">
        <v>7.2</v>
      </c>
      <c r="Q51" s="103">
        <f>P51/3*2</f>
        <v>4.8</v>
      </c>
      <c r="R51" s="103">
        <v>1</v>
      </c>
      <c r="S51" s="103">
        <f>(R51+AD51+AE51+AF51+AG51)/5*3</f>
        <v>3</v>
      </c>
      <c r="T51" s="103">
        <f>H51</f>
        <v>1</v>
      </c>
      <c r="U51" s="103">
        <f>T51</f>
        <v>1</v>
      </c>
      <c r="V51" s="103"/>
      <c r="W51" s="103"/>
      <c r="X51" s="103"/>
      <c r="Y51" s="103"/>
      <c r="Z51" s="103"/>
      <c r="AA51" s="103">
        <v>1</v>
      </c>
      <c r="AB51" s="103"/>
      <c r="AC51" s="103"/>
      <c r="AD51" s="103">
        <v>1</v>
      </c>
      <c r="AE51" s="103">
        <v>1</v>
      </c>
      <c r="AF51" s="103">
        <v>1</v>
      </c>
      <c r="AG51" s="103">
        <v>1</v>
      </c>
      <c r="AH51" s="103">
        <v>0.5</v>
      </c>
      <c r="AI51" s="103">
        <f>AH51/3</f>
        <v>0.16666666666666666</v>
      </c>
      <c r="AJ51" s="104">
        <f>SUM(AU51:CR51)</f>
        <v>2</v>
      </c>
      <c r="AK51" s="105">
        <f>AJ51/AK$1*100</f>
        <v>1.8518518518518516</v>
      </c>
      <c r="AL51" s="125">
        <f>(H51+I51+K51+M51+O51+Q51+S51+AI51)/4</f>
        <v>3.979647435897436</v>
      </c>
      <c r="AM51" s="106">
        <f>AL51*10</f>
        <v>39.79647435897436</v>
      </c>
      <c r="AN51" s="107"/>
      <c r="AO51" s="107"/>
      <c r="AP51" s="108" t="str">
        <f>IF(AK51&gt;25,"RF",IF(AL51&gt;5.9,"A","EE"))</f>
        <v>EE</v>
      </c>
      <c r="AQ51" s="109"/>
      <c r="AR51" s="108" t="str">
        <f>IF(AP51="A","A",IF(AP51="RF",AP51,IF(AP51="EE",IF(AQ51="",AP51,IF(AQ51&gt;5.9,"A","RNEE")))))</f>
        <v>EE</v>
      </c>
      <c r="AS51" s="126">
        <f>IF(AQ51="",AL51,AQ51)</f>
        <v>3.979647435897436</v>
      </c>
      <c r="AT51"/>
      <c r="AU51" s="95"/>
      <c r="AV51" s="95"/>
      <c r="AW51" s="95"/>
      <c r="AX51" s="95"/>
      <c r="AY51" s="95"/>
      <c r="AZ51" s="95"/>
      <c r="BA51" s="95"/>
      <c r="BB51" s="96"/>
      <c r="BC51" s="95"/>
      <c r="BD51" s="95"/>
      <c r="BE51" s="95"/>
      <c r="BF51" s="95"/>
      <c r="BG51" s="95"/>
      <c r="BH51" s="95"/>
      <c r="BI51" s="96"/>
      <c r="BJ51" s="95"/>
      <c r="BK51" s="95"/>
      <c r="BL51" s="95"/>
      <c r="BM51" s="95"/>
      <c r="BN51" s="97"/>
      <c r="BO51" s="95"/>
      <c r="BP51" s="95"/>
      <c r="BQ51" s="95"/>
      <c r="BR51" s="95"/>
      <c r="BS51" s="95"/>
      <c r="BT51" s="95"/>
      <c r="BU51" s="95"/>
      <c r="BV51" s="95"/>
      <c r="BW51" s="96"/>
      <c r="BX51" s="95"/>
      <c r="BY51" s="95"/>
      <c r="BZ51" s="95"/>
      <c r="CA51" s="95"/>
      <c r="CB51" s="95"/>
      <c r="CC51" s="97"/>
      <c r="CD51" s="95"/>
      <c r="CE51" s="95"/>
      <c r="CF51" s="95"/>
      <c r="CG51" s="95"/>
      <c r="CH51" s="95"/>
      <c r="CI51" s="95"/>
      <c r="CJ51" s="95"/>
      <c r="CK51" s="95"/>
      <c r="CL51" s="96"/>
      <c r="CM51" s="95"/>
      <c r="CN51" s="95"/>
      <c r="CO51" s="95">
        <v>2</v>
      </c>
      <c r="CP51" s="95"/>
      <c r="CQ51" s="95"/>
      <c r="CR51" s="95"/>
      <c r="CS51" s="95"/>
      <c r="CT51" s="95"/>
      <c r="CU51" s="97"/>
      <c r="CV51" s="97"/>
      <c r="CW51" s="98" t="s">
        <v>248</v>
      </c>
    </row>
    <row r="52" spans="1:101" s="99" customFormat="1" ht="16.5" customHeight="1">
      <c r="A52"/>
      <c r="B52" s="84">
        <v>49</v>
      </c>
      <c r="C52" s="85" t="s">
        <v>261</v>
      </c>
      <c r="D52" s="86" t="s">
        <v>262</v>
      </c>
      <c r="E52" s="86" t="s">
        <v>95</v>
      </c>
      <c r="F52" s="86" t="s">
        <v>263</v>
      </c>
      <c r="G52" s="86">
        <v>7</v>
      </c>
      <c r="H52" s="87">
        <v>1</v>
      </c>
      <c r="I52" s="87">
        <v>0.5</v>
      </c>
      <c r="J52" s="87">
        <v>15.1</v>
      </c>
      <c r="K52" s="87">
        <f>J52/26*2.5</f>
        <v>1.4519230769230766</v>
      </c>
      <c r="L52" s="87">
        <v>11.9</v>
      </c>
      <c r="M52" s="87">
        <f>L52/2</f>
        <v>5.95</v>
      </c>
      <c r="N52" s="87">
        <v>1</v>
      </c>
      <c r="O52" s="87">
        <f>N52+AA52*2</f>
        <v>2.8</v>
      </c>
      <c r="P52" s="87">
        <v>7.7</v>
      </c>
      <c r="Q52" s="87">
        <f>P52/3*2</f>
        <v>5.133333333333334</v>
      </c>
      <c r="R52" s="87">
        <v>1</v>
      </c>
      <c r="S52" s="87">
        <f>(R52+AD52+AE52+AF52+AG52)/5*3</f>
        <v>2.5200000000000005</v>
      </c>
      <c r="T52" s="87">
        <f>H52</f>
        <v>1</v>
      </c>
      <c r="U52" s="87">
        <f>T52</f>
        <v>1</v>
      </c>
      <c r="V52" s="87"/>
      <c r="W52" s="87"/>
      <c r="X52" s="87"/>
      <c r="Y52" s="87"/>
      <c r="Z52" s="87"/>
      <c r="AA52" s="87">
        <v>0.9</v>
      </c>
      <c r="AB52" s="87"/>
      <c r="AC52" s="87"/>
      <c r="AD52" s="87">
        <v>0.2</v>
      </c>
      <c r="AE52" s="87">
        <v>1</v>
      </c>
      <c r="AF52" s="87">
        <v>1</v>
      </c>
      <c r="AG52" s="87">
        <v>1</v>
      </c>
      <c r="AH52" s="87">
        <v>11.4</v>
      </c>
      <c r="AI52" s="87">
        <f>AH52/3</f>
        <v>3.8000000000000003</v>
      </c>
      <c r="AJ52" s="88">
        <f>SUM(AU52:CR52)</f>
        <v>10</v>
      </c>
      <c r="AK52" s="89">
        <f>AJ52/AK$1*100</f>
        <v>9.25925925925926</v>
      </c>
      <c r="AL52" s="123">
        <f>(H52+I52+K52+M52+O52+Q52+S52+AI52)/4</f>
        <v>5.7888141025641024</v>
      </c>
      <c r="AM52" s="90">
        <f>AL52*10</f>
        <v>57.888141025641026</v>
      </c>
      <c r="AN52" s="91"/>
      <c r="AO52" s="91"/>
      <c r="AP52" s="92" t="str">
        <f>IF(AK52&gt;25,"RF",IF(AL52&gt;5.9,"A","EE"))</f>
        <v>EE</v>
      </c>
      <c r="AQ52" s="93"/>
      <c r="AR52" s="92" t="str">
        <f>IF(AP52="A","A",IF(AP52="RF",AP52,IF(AP52="EE",IF(AQ52="",AP52,IF(AQ52&gt;5.9,"A","RNEE")))))</f>
        <v>EE</v>
      </c>
      <c r="AS52" s="124">
        <f>IF(AQ52="",AL52,AQ52)</f>
        <v>5.7888141025641024</v>
      </c>
      <c r="AT52"/>
      <c r="AU52" s="95"/>
      <c r="AV52" s="95"/>
      <c r="AW52" s="95"/>
      <c r="AX52" s="95"/>
      <c r="AY52" s="95"/>
      <c r="AZ52" s="95"/>
      <c r="BA52" s="95"/>
      <c r="BB52" s="96"/>
      <c r="BC52" s="95">
        <v>2</v>
      </c>
      <c r="BD52" s="95"/>
      <c r="BE52" s="95"/>
      <c r="BF52" s="95"/>
      <c r="BG52" s="95"/>
      <c r="BH52" s="95"/>
      <c r="BI52" s="96"/>
      <c r="BJ52" s="95"/>
      <c r="BK52" s="95">
        <v>2</v>
      </c>
      <c r="BL52" s="95"/>
      <c r="BM52" s="95"/>
      <c r="BN52" s="97"/>
      <c r="BO52" s="95">
        <v>2</v>
      </c>
      <c r="BP52" s="95"/>
      <c r="BQ52" s="95"/>
      <c r="BR52" s="95"/>
      <c r="BS52" s="95"/>
      <c r="BT52" s="95"/>
      <c r="BU52" s="95"/>
      <c r="BV52" s="95"/>
      <c r="BW52" s="96"/>
      <c r="BX52" s="95"/>
      <c r="BY52" s="95">
        <v>2</v>
      </c>
      <c r="BZ52" s="95"/>
      <c r="CA52" s="95"/>
      <c r="CB52" s="95"/>
      <c r="CC52" s="97"/>
      <c r="CD52" s="95"/>
      <c r="CE52" s="95"/>
      <c r="CF52" s="95"/>
      <c r="CG52" s="95"/>
      <c r="CH52" s="95"/>
      <c r="CI52" s="95"/>
      <c r="CJ52" s="95"/>
      <c r="CK52" s="95"/>
      <c r="CL52" s="96"/>
      <c r="CM52" s="95">
        <v>2</v>
      </c>
      <c r="CN52" s="95"/>
      <c r="CO52" s="95"/>
      <c r="CP52" s="95"/>
      <c r="CQ52" s="95"/>
      <c r="CR52" s="95"/>
      <c r="CS52" s="95"/>
      <c r="CT52" s="95"/>
      <c r="CU52" s="97"/>
      <c r="CV52" s="97"/>
      <c r="CW52" s="98" t="s">
        <v>92</v>
      </c>
    </row>
    <row r="53" spans="1:101" s="99" customFormat="1" ht="16.5" customHeight="1">
      <c r="A53"/>
      <c r="B53" s="111">
        <v>50</v>
      </c>
      <c r="C53" s="101" t="s">
        <v>264</v>
      </c>
      <c r="D53" s="102" t="s">
        <v>265</v>
      </c>
      <c r="E53" s="102" t="s">
        <v>95</v>
      </c>
      <c r="F53" s="102" t="s">
        <v>266</v>
      </c>
      <c r="G53" s="102">
        <v>7</v>
      </c>
      <c r="H53" s="103">
        <v>0</v>
      </c>
      <c r="I53" s="103">
        <v>0.5</v>
      </c>
      <c r="J53" s="103">
        <v>15.1</v>
      </c>
      <c r="K53" s="103">
        <f>J53/26*2.5</f>
        <v>1.4519230769230766</v>
      </c>
      <c r="L53" s="103">
        <v>6.8</v>
      </c>
      <c r="M53" s="103">
        <f>L53/2</f>
        <v>3.4</v>
      </c>
      <c r="N53" s="103">
        <v>1</v>
      </c>
      <c r="O53" s="103">
        <f>N53+AA53*2</f>
        <v>1</v>
      </c>
      <c r="P53" s="103"/>
      <c r="Q53" s="103">
        <f>P53/3*2</f>
        <v>0</v>
      </c>
      <c r="R53" s="114">
        <f>AI53/10</f>
        <v>0.1</v>
      </c>
      <c r="S53" s="103">
        <f>(R53+AD53+AE53+AF53+AG53)/5*3</f>
        <v>0.06</v>
      </c>
      <c r="T53" s="103">
        <f>H53</f>
        <v>0</v>
      </c>
      <c r="U53" s="103">
        <f>T53</f>
        <v>0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>
        <v>3</v>
      </c>
      <c r="AI53" s="103">
        <f>AH53/3</f>
        <v>1</v>
      </c>
      <c r="AJ53" s="104">
        <f>SUM(AU53:CR53)</f>
        <v>24</v>
      </c>
      <c r="AK53" s="105">
        <f>AJ53/AK$1*100</f>
        <v>22.22222222222222</v>
      </c>
      <c r="AL53" s="125">
        <f>(H53+I53+K53+M53+O53+Q53+S53+AI53)/4</f>
        <v>1.8529807692307692</v>
      </c>
      <c r="AM53" s="106">
        <f>AL53*10</f>
        <v>18.529807692307692</v>
      </c>
      <c r="AN53" s="107"/>
      <c r="AO53" s="107"/>
      <c r="AP53" s="108" t="str">
        <f>IF(AK53&gt;25,"RF",IF(AL53&gt;5.9,"A","EE"))</f>
        <v>EE</v>
      </c>
      <c r="AQ53" s="109"/>
      <c r="AR53" s="108" t="str">
        <f>IF(AP53="A","A",IF(AP53="RF",AP53,IF(AP53="EE",IF(AQ53="",AP53,IF(AQ53&gt;5.9,"A","RNEE")))))</f>
        <v>EE</v>
      </c>
      <c r="AS53" s="126">
        <f>IF(AQ53="",AL53,AQ53)</f>
        <v>1.8529807692307692</v>
      </c>
      <c r="AT53"/>
      <c r="AU53" s="95">
        <v>2</v>
      </c>
      <c r="AV53" s="95"/>
      <c r="AW53" s="95"/>
      <c r="AX53" s="95">
        <v>2</v>
      </c>
      <c r="AY53" s="95"/>
      <c r="AZ53" s="95"/>
      <c r="BA53" s="95"/>
      <c r="BB53" s="96"/>
      <c r="BC53" s="95">
        <v>2</v>
      </c>
      <c r="BD53" s="95"/>
      <c r="BE53" s="95"/>
      <c r="BF53" s="95"/>
      <c r="BG53" s="95"/>
      <c r="BH53" s="95"/>
      <c r="BI53" s="96"/>
      <c r="BJ53" s="95"/>
      <c r="BK53" s="95">
        <v>2</v>
      </c>
      <c r="BL53" s="95"/>
      <c r="BM53" s="95"/>
      <c r="BN53" s="97"/>
      <c r="BO53" s="95">
        <v>2</v>
      </c>
      <c r="BP53" s="95"/>
      <c r="BQ53" s="95"/>
      <c r="BR53" s="95"/>
      <c r="BS53" s="95"/>
      <c r="BT53" s="95"/>
      <c r="BU53" s="95">
        <v>2</v>
      </c>
      <c r="BV53" s="95"/>
      <c r="BW53" s="96"/>
      <c r="BX53" s="95"/>
      <c r="BY53" s="95"/>
      <c r="BZ53" s="95">
        <v>2</v>
      </c>
      <c r="CA53" s="95"/>
      <c r="CB53" s="95"/>
      <c r="CC53" s="97"/>
      <c r="CD53" s="95"/>
      <c r="CE53" s="95"/>
      <c r="CF53" s="95">
        <v>2</v>
      </c>
      <c r="CG53" s="95"/>
      <c r="CH53" s="95"/>
      <c r="CI53" s="95">
        <v>2</v>
      </c>
      <c r="CJ53" s="95">
        <v>2</v>
      </c>
      <c r="CK53" s="95"/>
      <c r="CL53" s="96"/>
      <c r="CM53" s="95">
        <v>2</v>
      </c>
      <c r="CN53" s="95"/>
      <c r="CO53" s="95">
        <v>2</v>
      </c>
      <c r="CP53" s="95"/>
      <c r="CQ53" s="95"/>
      <c r="CR53" s="95"/>
      <c r="CS53" s="95"/>
      <c r="CT53" s="95">
        <v>2</v>
      </c>
      <c r="CU53" s="97"/>
      <c r="CV53" s="97"/>
      <c r="CW53" s="98" t="s">
        <v>198</v>
      </c>
    </row>
    <row r="54" spans="1:101" s="99" customFormat="1" ht="16.5" customHeight="1">
      <c r="A54"/>
      <c r="B54" s="84">
        <v>51</v>
      </c>
      <c r="C54" s="85" t="s">
        <v>267</v>
      </c>
      <c r="D54" s="86" t="s">
        <v>268</v>
      </c>
      <c r="E54" s="86" t="s">
        <v>95</v>
      </c>
      <c r="F54" s="86" t="s">
        <v>269</v>
      </c>
      <c r="G54" s="86">
        <v>7</v>
      </c>
      <c r="H54" s="87">
        <v>1</v>
      </c>
      <c r="I54" s="87">
        <v>0.5</v>
      </c>
      <c r="J54" s="87">
        <v>15.1</v>
      </c>
      <c r="K54" s="87">
        <f>J54/26*2.5</f>
        <v>1.4519230769230766</v>
      </c>
      <c r="L54" s="87">
        <v>10.4</v>
      </c>
      <c r="M54" s="87">
        <f>L54/2</f>
        <v>5.2</v>
      </c>
      <c r="N54" s="87">
        <v>1</v>
      </c>
      <c r="O54" s="87">
        <f>N54+AA54*2</f>
        <v>2.8</v>
      </c>
      <c r="P54" s="87">
        <v>9.5</v>
      </c>
      <c r="Q54" s="87">
        <f>P54/3*2</f>
        <v>6.333333333333333</v>
      </c>
      <c r="R54" s="87">
        <v>1</v>
      </c>
      <c r="S54" s="87">
        <f>(R54+AD54+AE54+AF54+AG54)/5*3</f>
        <v>2.34</v>
      </c>
      <c r="T54" s="87">
        <f>H54</f>
        <v>1</v>
      </c>
      <c r="U54" s="87">
        <f>T54</f>
        <v>1</v>
      </c>
      <c r="V54" s="87"/>
      <c r="W54" s="87"/>
      <c r="X54" s="87"/>
      <c r="Y54" s="87"/>
      <c r="Z54" s="87"/>
      <c r="AA54" s="87">
        <v>0.9</v>
      </c>
      <c r="AB54" s="87"/>
      <c r="AC54" s="87"/>
      <c r="AD54" s="87">
        <v>0.9</v>
      </c>
      <c r="AE54" s="87">
        <v>1</v>
      </c>
      <c r="AF54" s="87">
        <v>1</v>
      </c>
      <c r="AG54" s="87"/>
      <c r="AH54" s="87">
        <v>22</v>
      </c>
      <c r="AI54" s="87">
        <f>AH54/3</f>
        <v>7.333333333333333</v>
      </c>
      <c r="AJ54" s="88">
        <f>SUM(AU54:CR54)</f>
        <v>4</v>
      </c>
      <c r="AK54" s="89">
        <f>AJ54/AK$1*100</f>
        <v>3.7037037037037033</v>
      </c>
      <c r="AL54" s="123">
        <f>(H54+I54+K54+M54+O54+Q54+S54+AI54)/4</f>
        <v>6.739647435897435</v>
      </c>
      <c r="AM54" s="90">
        <f>AL54*10</f>
        <v>67.39647435897436</v>
      </c>
      <c r="AN54" s="91"/>
      <c r="AO54" s="91"/>
      <c r="AP54" s="92" t="str">
        <f>IF(AK54&gt;25,"RF",IF(AL54&gt;5.9,"A","EE"))</f>
        <v>A</v>
      </c>
      <c r="AQ54" s="93"/>
      <c r="AR54" s="92" t="str">
        <f>IF(AP54="A","A",IF(AP54="RF",AP54,IF(AP54="EE",IF(AQ54="",AP54,IF(AQ54&gt;5.9,"A","RNEE")))))</f>
        <v>A</v>
      </c>
      <c r="AS54" s="124">
        <f>IF(AQ54="",AL54,AQ54)</f>
        <v>6.739647435897435</v>
      </c>
      <c r="AT54"/>
      <c r="AU54" s="95"/>
      <c r="AV54" s="95"/>
      <c r="AW54" s="95"/>
      <c r="AX54" s="95"/>
      <c r="AY54" s="95"/>
      <c r="AZ54" s="95"/>
      <c r="BA54" s="95"/>
      <c r="BB54" s="96"/>
      <c r="BC54" s="95"/>
      <c r="BD54" s="95"/>
      <c r="BE54" s="95"/>
      <c r="BF54" s="95"/>
      <c r="BG54" s="95"/>
      <c r="BH54" s="95"/>
      <c r="BI54" s="96"/>
      <c r="BJ54" s="95"/>
      <c r="BK54" s="95"/>
      <c r="BL54" s="95"/>
      <c r="BM54" s="95"/>
      <c r="BN54" s="97"/>
      <c r="BO54" s="95"/>
      <c r="BP54" s="95"/>
      <c r="BQ54" s="95"/>
      <c r="BR54" s="95"/>
      <c r="BS54" s="95"/>
      <c r="BT54" s="95"/>
      <c r="BU54" s="95"/>
      <c r="BV54" s="95"/>
      <c r="BW54" s="96"/>
      <c r="BX54" s="95"/>
      <c r="BY54" s="95"/>
      <c r="BZ54" s="95"/>
      <c r="CA54" s="95"/>
      <c r="CB54" s="95"/>
      <c r="CC54" s="97"/>
      <c r="CD54" s="95"/>
      <c r="CE54" s="95"/>
      <c r="CF54" s="95"/>
      <c r="CG54" s="95"/>
      <c r="CH54" s="95"/>
      <c r="CI54" s="95"/>
      <c r="CJ54" s="95"/>
      <c r="CK54" s="95"/>
      <c r="CL54" s="96"/>
      <c r="CM54" s="95"/>
      <c r="CN54" s="95">
        <v>2</v>
      </c>
      <c r="CO54" s="95">
        <v>2</v>
      </c>
      <c r="CP54" s="95"/>
      <c r="CQ54" s="95"/>
      <c r="CR54" s="95"/>
      <c r="CS54" s="95"/>
      <c r="CT54" s="95"/>
      <c r="CU54" s="97"/>
      <c r="CV54" s="97"/>
      <c r="CW54" s="98" t="s">
        <v>198</v>
      </c>
    </row>
    <row r="55" spans="1:101" s="99" customFormat="1" ht="16.5" customHeight="1">
      <c r="A55"/>
      <c r="B55" s="111">
        <v>52</v>
      </c>
      <c r="C55" s="101"/>
      <c r="D55" s="102"/>
      <c r="E55" s="102"/>
      <c r="F55" s="102"/>
      <c r="G55" s="102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4"/>
      <c r="AK55" s="105"/>
      <c r="AL55" s="125"/>
      <c r="AM55" s="106"/>
      <c r="AN55" s="107"/>
      <c r="AO55" s="107"/>
      <c r="AP55" s="108"/>
      <c r="AQ55" s="109"/>
      <c r="AR55" s="108"/>
      <c r="AS55" s="126"/>
      <c r="AT55"/>
      <c r="AU55" s="95"/>
      <c r="AV55" s="95"/>
      <c r="AW55" s="95"/>
      <c r="AX55" s="95"/>
      <c r="AY55" s="95"/>
      <c r="AZ55" s="95"/>
      <c r="BA55" s="95"/>
      <c r="BB55" s="96"/>
      <c r="BC55" s="95"/>
      <c r="BD55" s="95"/>
      <c r="BE55" s="95"/>
      <c r="BF55" s="95"/>
      <c r="BG55" s="95"/>
      <c r="BH55" s="95"/>
      <c r="BI55" s="96"/>
      <c r="BJ55" s="95"/>
      <c r="BK55" s="95"/>
      <c r="BL55" s="95"/>
      <c r="BM55" s="95"/>
      <c r="BN55" s="97"/>
      <c r="BO55" s="95"/>
      <c r="BP55" s="95"/>
      <c r="BQ55" s="95"/>
      <c r="BR55" s="95"/>
      <c r="BS55" s="95"/>
      <c r="BT55" s="95"/>
      <c r="BU55" s="95"/>
      <c r="BV55" s="95"/>
      <c r="BW55" s="96"/>
      <c r="BX55" s="95"/>
      <c r="BY55" s="95"/>
      <c r="BZ55" s="95"/>
      <c r="CA55" s="95"/>
      <c r="CB55" s="95"/>
      <c r="CC55" s="97"/>
      <c r="CD55" s="95"/>
      <c r="CE55" s="95"/>
      <c r="CF55" s="95"/>
      <c r="CG55" s="95"/>
      <c r="CH55" s="95"/>
      <c r="CI55" s="95"/>
      <c r="CJ55" s="95"/>
      <c r="CK55" s="95"/>
      <c r="CL55" s="96"/>
      <c r="CM55" s="95"/>
      <c r="CN55" s="95"/>
      <c r="CO55" s="95"/>
      <c r="CP55" s="95"/>
      <c r="CQ55" s="95"/>
      <c r="CR55" s="95"/>
      <c r="CS55" s="95"/>
      <c r="CT55" s="95"/>
      <c r="CU55" s="97"/>
      <c r="CV55" s="97"/>
      <c r="CW55" s="98" t="s">
        <v>248</v>
      </c>
    </row>
    <row r="56" spans="1:101" s="99" customFormat="1" ht="16.5" customHeight="1">
      <c r="A56"/>
      <c r="B56" s="84">
        <v>53</v>
      </c>
      <c r="C56" s="85"/>
      <c r="D56" s="86"/>
      <c r="E56" s="86"/>
      <c r="F56" s="86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89"/>
      <c r="AL56" s="123"/>
      <c r="AM56" s="90"/>
      <c r="AN56" s="91"/>
      <c r="AO56" s="91"/>
      <c r="AP56" s="92"/>
      <c r="AQ56" s="93"/>
      <c r="AR56" s="92"/>
      <c r="AS56" s="124"/>
      <c r="AT56"/>
      <c r="AU56" s="95"/>
      <c r="AV56" s="95"/>
      <c r="AW56" s="95"/>
      <c r="AX56" s="95"/>
      <c r="AY56" s="95"/>
      <c r="AZ56" s="95"/>
      <c r="BA56" s="95"/>
      <c r="BB56" s="96"/>
      <c r="BC56" s="95"/>
      <c r="BD56" s="95"/>
      <c r="BE56" s="95"/>
      <c r="BF56" s="95"/>
      <c r="BG56" s="95"/>
      <c r="BH56" s="95"/>
      <c r="BI56" s="96"/>
      <c r="BJ56" s="95"/>
      <c r="BK56" s="95"/>
      <c r="BL56" s="95"/>
      <c r="BM56" s="95"/>
      <c r="BN56" s="97"/>
      <c r="BO56" s="95"/>
      <c r="BP56" s="95"/>
      <c r="BQ56" s="95"/>
      <c r="BR56" s="95"/>
      <c r="BS56" s="95"/>
      <c r="BT56" s="95"/>
      <c r="BU56" s="95"/>
      <c r="BV56" s="95"/>
      <c r="BW56" s="96"/>
      <c r="BX56" s="95"/>
      <c r="BY56" s="95"/>
      <c r="BZ56" s="95"/>
      <c r="CA56" s="95"/>
      <c r="CB56" s="95"/>
      <c r="CC56" s="97"/>
      <c r="CD56" s="95"/>
      <c r="CE56" s="95"/>
      <c r="CF56" s="95"/>
      <c r="CG56" s="95"/>
      <c r="CH56" s="95"/>
      <c r="CI56" s="95"/>
      <c r="CJ56" s="95"/>
      <c r="CK56" s="95"/>
      <c r="CL56" s="96"/>
      <c r="CM56" s="95"/>
      <c r="CN56" s="95"/>
      <c r="CO56" s="95"/>
      <c r="CP56" s="95"/>
      <c r="CQ56" s="95"/>
      <c r="CR56" s="95"/>
      <c r="CS56" s="95"/>
      <c r="CT56" s="95"/>
      <c r="CU56" s="97"/>
      <c r="CV56" s="97"/>
      <c r="CW56" s="98"/>
    </row>
    <row r="57" spans="1:101" s="99" customFormat="1" ht="16.5" customHeight="1">
      <c r="A57"/>
      <c r="B57" s="111">
        <v>54</v>
      </c>
      <c r="C57" s="101"/>
      <c r="D57" s="102"/>
      <c r="E57" s="102"/>
      <c r="F57" s="102"/>
      <c r="G57" s="102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4"/>
      <c r="AK57" s="105"/>
      <c r="AL57" s="125"/>
      <c r="AM57" s="106"/>
      <c r="AN57" s="107"/>
      <c r="AO57" s="107"/>
      <c r="AP57" s="108"/>
      <c r="AQ57" s="109"/>
      <c r="AR57" s="108"/>
      <c r="AS57" s="126"/>
      <c r="AT57"/>
      <c r="AU57" s="95"/>
      <c r="AV57" s="95"/>
      <c r="AW57" s="95"/>
      <c r="AX57" s="95"/>
      <c r="AY57" s="95"/>
      <c r="AZ57" s="95"/>
      <c r="BA57" s="95"/>
      <c r="BB57" s="96"/>
      <c r="BC57" s="95"/>
      <c r="BD57" s="95"/>
      <c r="BE57" s="95"/>
      <c r="BF57" s="95"/>
      <c r="BG57" s="95"/>
      <c r="BH57" s="95"/>
      <c r="BI57" s="96"/>
      <c r="BJ57" s="95"/>
      <c r="BK57" s="95"/>
      <c r="BL57" s="95"/>
      <c r="BM57" s="95"/>
      <c r="BN57" s="97"/>
      <c r="BO57" s="95"/>
      <c r="BP57" s="95"/>
      <c r="BQ57" s="95"/>
      <c r="BR57" s="95"/>
      <c r="BS57" s="95"/>
      <c r="BT57" s="95"/>
      <c r="BU57" s="95"/>
      <c r="BV57" s="95"/>
      <c r="BW57" s="96"/>
      <c r="BX57" s="95"/>
      <c r="BY57" s="95"/>
      <c r="BZ57" s="95"/>
      <c r="CA57" s="95"/>
      <c r="CB57" s="95"/>
      <c r="CC57" s="97"/>
      <c r="CD57" s="95"/>
      <c r="CE57" s="95"/>
      <c r="CF57" s="95"/>
      <c r="CG57" s="95"/>
      <c r="CH57" s="95"/>
      <c r="CI57" s="95"/>
      <c r="CJ57" s="95"/>
      <c r="CK57" s="95"/>
      <c r="CL57" s="96"/>
      <c r="CM57" s="95"/>
      <c r="CN57" s="95"/>
      <c r="CO57" s="95"/>
      <c r="CP57" s="95"/>
      <c r="CQ57" s="95"/>
      <c r="CR57" s="95"/>
      <c r="CS57" s="95"/>
      <c r="CT57" s="95"/>
      <c r="CU57" s="97"/>
      <c r="CV57" s="97"/>
      <c r="CW57" s="98"/>
    </row>
    <row r="58" spans="1:101" s="99" customFormat="1" ht="16.5" customHeight="1">
      <c r="A58"/>
      <c r="B58" s="84">
        <v>55</v>
      </c>
      <c r="C58" s="85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89"/>
      <c r="AL58" s="123"/>
      <c r="AM58" s="90"/>
      <c r="AN58" s="91"/>
      <c r="AO58" s="91"/>
      <c r="AP58" s="92"/>
      <c r="AQ58" s="93"/>
      <c r="AR58" s="92"/>
      <c r="AS58" s="124"/>
      <c r="AT58"/>
      <c r="AU58" s="95"/>
      <c r="AV58" s="95"/>
      <c r="AW58" s="95"/>
      <c r="AX58" s="95"/>
      <c r="AY58" s="95"/>
      <c r="AZ58" s="95"/>
      <c r="BA58" s="95"/>
      <c r="BB58" s="96"/>
      <c r="BC58" s="95"/>
      <c r="BD58" s="95"/>
      <c r="BE58" s="95"/>
      <c r="BF58" s="95"/>
      <c r="BG58" s="95"/>
      <c r="BH58" s="95"/>
      <c r="BI58" s="96"/>
      <c r="BJ58" s="95"/>
      <c r="BK58" s="95"/>
      <c r="BL58" s="95"/>
      <c r="BM58" s="95"/>
      <c r="BN58" s="97"/>
      <c r="BO58" s="95"/>
      <c r="BP58" s="95"/>
      <c r="BQ58" s="95"/>
      <c r="BR58" s="95"/>
      <c r="BS58" s="95"/>
      <c r="BT58" s="95"/>
      <c r="BU58" s="95"/>
      <c r="BV58" s="95"/>
      <c r="BW58" s="96"/>
      <c r="BX58" s="95"/>
      <c r="BY58" s="95"/>
      <c r="BZ58" s="95"/>
      <c r="CA58" s="95"/>
      <c r="CB58" s="95"/>
      <c r="CC58" s="97"/>
      <c r="CD58" s="95"/>
      <c r="CE58" s="95"/>
      <c r="CF58" s="95"/>
      <c r="CG58" s="95"/>
      <c r="CH58" s="95"/>
      <c r="CI58" s="95"/>
      <c r="CJ58" s="95"/>
      <c r="CK58" s="95"/>
      <c r="CL58" s="96"/>
      <c r="CM58" s="95"/>
      <c r="CN58" s="95"/>
      <c r="CO58" s="95"/>
      <c r="CP58" s="95"/>
      <c r="CQ58" s="95"/>
      <c r="CR58" s="95"/>
      <c r="CS58" s="95"/>
      <c r="CT58" s="95"/>
      <c r="CU58" s="97"/>
      <c r="CV58" s="97"/>
      <c r="CW58" s="98"/>
    </row>
    <row r="59" spans="1:101" s="99" customFormat="1" ht="16.5" customHeight="1">
      <c r="A59"/>
      <c r="B59" s="111">
        <v>56</v>
      </c>
      <c r="C59" s="101"/>
      <c r="D59" s="102"/>
      <c r="E59" s="102"/>
      <c r="F59" s="102"/>
      <c r="G59" s="102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4"/>
      <c r="AK59" s="105"/>
      <c r="AL59" s="125"/>
      <c r="AM59" s="106"/>
      <c r="AN59" s="107"/>
      <c r="AO59" s="107"/>
      <c r="AP59" s="108"/>
      <c r="AQ59" s="109"/>
      <c r="AR59" s="108"/>
      <c r="AS59" s="126"/>
      <c r="AT59"/>
      <c r="AU59" s="95"/>
      <c r="AV59" s="95"/>
      <c r="AW59" s="95"/>
      <c r="AX59" s="95"/>
      <c r="AY59" s="95"/>
      <c r="AZ59" s="95"/>
      <c r="BA59" s="95"/>
      <c r="BB59" s="96"/>
      <c r="BC59" s="95"/>
      <c r="BD59" s="95"/>
      <c r="BE59" s="95"/>
      <c r="BF59" s="95"/>
      <c r="BG59" s="95"/>
      <c r="BH59" s="95"/>
      <c r="BI59" s="96"/>
      <c r="BJ59" s="95"/>
      <c r="BK59" s="95"/>
      <c r="BL59" s="95"/>
      <c r="BM59" s="95"/>
      <c r="BN59" s="97"/>
      <c r="BO59" s="95"/>
      <c r="BP59" s="95"/>
      <c r="BQ59" s="95"/>
      <c r="BR59" s="95"/>
      <c r="BS59" s="95"/>
      <c r="BT59" s="95"/>
      <c r="BU59" s="95"/>
      <c r="BV59" s="95"/>
      <c r="BW59" s="96"/>
      <c r="BX59" s="95"/>
      <c r="BY59" s="95"/>
      <c r="BZ59" s="95"/>
      <c r="CA59" s="95"/>
      <c r="CB59" s="95"/>
      <c r="CC59" s="97"/>
      <c r="CD59" s="95"/>
      <c r="CE59" s="95"/>
      <c r="CF59" s="95"/>
      <c r="CG59" s="95"/>
      <c r="CH59" s="95"/>
      <c r="CI59" s="95"/>
      <c r="CJ59" s="95"/>
      <c r="CK59" s="95"/>
      <c r="CL59" s="96"/>
      <c r="CM59" s="95"/>
      <c r="CN59" s="95"/>
      <c r="CO59" s="95"/>
      <c r="CP59" s="95"/>
      <c r="CQ59" s="95"/>
      <c r="CR59" s="95"/>
      <c r="CS59" s="95"/>
      <c r="CT59" s="95"/>
      <c r="CU59" s="97"/>
      <c r="CV59" s="97"/>
      <c r="CW59" s="98"/>
    </row>
    <row r="60" spans="1:101" s="99" customFormat="1" ht="16.5" customHeight="1">
      <c r="A60"/>
      <c r="B60" s="84">
        <v>57</v>
      </c>
      <c r="C60" s="85"/>
      <c r="D60" s="86"/>
      <c r="E60" s="86"/>
      <c r="F60" s="86"/>
      <c r="G60" s="86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89"/>
      <c r="AL60" s="123"/>
      <c r="AM60" s="90"/>
      <c r="AN60" s="91"/>
      <c r="AO60" s="91"/>
      <c r="AP60" s="92"/>
      <c r="AQ60" s="93"/>
      <c r="AR60" s="92"/>
      <c r="AS60" s="124"/>
      <c r="AT60"/>
      <c r="AU60" s="95"/>
      <c r="AV60" s="95"/>
      <c r="AW60" s="95"/>
      <c r="AX60" s="95"/>
      <c r="AY60" s="95"/>
      <c r="AZ60" s="95"/>
      <c r="BA60" s="95"/>
      <c r="BB60" s="96"/>
      <c r="BC60" s="95"/>
      <c r="BD60" s="95"/>
      <c r="BE60" s="95"/>
      <c r="BF60" s="95"/>
      <c r="BG60" s="95"/>
      <c r="BH60" s="95"/>
      <c r="BI60" s="96"/>
      <c r="BJ60" s="95"/>
      <c r="BK60" s="95"/>
      <c r="BL60" s="95"/>
      <c r="BM60" s="95"/>
      <c r="BN60" s="97"/>
      <c r="BO60" s="95"/>
      <c r="BP60" s="95"/>
      <c r="BQ60" s="95"/>
      <c r="BR60" s="95"/>
      <c r="BS60" s="95"/>
      <c r="BT60" s="95"/>
      <c r="BU60" s="95"/>
      <c r="BV60" s="95"/>
      <c r="BW60" s="96"/>
      <c r="BX60" s="95"/>
      <c r="BY60" s="95"/>
      <c r="BZ60" s="95"/>
      <c r="CA60" s="95"/>
      <c r="CB60" s="95"/>
      <c r="CC60" s="97"/>
      <c r="CD60" s="95"/>
      <c r="CE60" s="95"/>
      <c r="CF60" s="95"/>
      <c r="CG60" s="95"/>
      <c r="CH60" s="95"/>
      <c r="CI60" s="95"/>
      <c r="CJ60" s="95"/>
      <c r="CK60" s="95"/>
      <c r="CL60" s="96"/>
      <c r="CM60" s="95"/>
      <c r="CN60" s="95"/>
      <c r="CO60" s="95"/>
      <c r="CP60" s="95"/>
      <c r="CQ60" s="95"/>
      <c r="CR60" s="95"/>
      <c r="CS60" s="95"/>
      <c r="CT60" s="95"/>
      <c r="CU60" s="97"/>
      <c r="CV60" s="97"/>
      <c r="CW60" s="98"/>
    </row>
    <row r="61" spans="1:101" s="99" customFormat="1" ht="12.75">
      <c r="A61"/>
      <c r="B61" s="111">
        <v>58</v>
      </c>
      <c r="C61" s="101"/>
      <c r="D61" s="102"/>
      <c r="E61" s="102"/>
      <c r="F61" s="102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4"/>
      <c r="AK61" s="105"/>
      <c r="AL61" s="125"/>
      <c r="AM61" s="106"/>
      <c r="AN61" s="107"/>
      <c r="AO61" s="107"/>
      <c r="AP61" s="108"/>
      <c r="AQ61" s="109"/>
      <c r="AR61" s="108"/>
      <c r="AS61" s="126"/>
      <c r="AT61"/>
      <c r="AU61" s="95"/>
      <c r="AV61" s="95"/>
      <c r="AW61" s="95"/>
      <c r="AX61" s="95"/>
      <c r="AY61" s="95"/>
      <c r="AZ61" s="95"/>
      <c r="BA61" s="95"/>
      <c r="BB61" s="96"/>
      <c r="BC61" s="95"/>
      <c r="BD61" s="95"/>
      <c r="BE61" s="95"/>
      <c r="BF61" s="95"/>
      <c r="BG61" s="95"/>
      <c r="BH61" s="95"/>
      <c r="BI61" s="96"/>
      <c r="BJ61" s="95"/>
      <c r="BK61" s="95"/>
      <c r="BL61" s="95"/>
      <c r="BM61" s="95"/>
      <c r="BN61" s="97"/>
      <c r="BO61" s="95"/>
      <c r="BP61" s="95"/>
      <c r="BQ61" s="95"/>
      <c r="BR61" s="95"/>
      <c r="BS61" s="95"/>
      <c r="BT61" s="95"/>
      <c r="BU61" s="95"/>
      <c r="BV61" s="95"/>
      <c r="BW61" s="96"/>
      <c r="BX61" s="95"/>
      <c r="BY61" s="95"/>
      <c r="BZ61" s="95"/>
      <c r="CA61" s="95"/>
      <c r="CB61" s="95"/>
      <c r="CC61" s="97"/>
      <c r="CD61" s="95"/>
      <c r="CE61" s="95"/>
      <c r="CF61" s="95"/>
      <c r="CG61" s="95"/>
      <c r="CH61" s="95"/>
      <c r="CI61" s="95"/>
      <c r="CJ61" s="95"/>
      <c r="CK61" s="95"/>
      <c r="CL61" s="96"/>
      <c r="CM61" s="95"/>
      <c r="CN61" s="95"/>
      <c r="CO61" s="95"/>
      <c r="CP61" s="95"/>
      <c r="CQ61" s="95"/>
      <c r="CR61" s="95"/>
      <c r="CS61" s="95"/>
      <c r="CT61" s="95"/>
      <c r="CU61" s="97"/>
      <c r="CV61" s="97"/>
      <c r="CW61" s="98" t="s">
        <v>248</v>
      </c>
    </row>
    <row r="62" spans="1:101" s="99" customFormat="1" ht="12.75">
      <c r="A62"/>
      <c r="B62" s="84">
        <v>59</v>
      </c>
      <c r="C62" s="85"/>
      <c r="D62" s="86"/>
      <c r="E62" s="86"/>
      <c r="F62" s="86"/>
      <c r="G62" s="86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89"/>
      <c r="AL62" s="90"/>
      <c r="AM62" s="90"/>
      <c r="AN62" s="91"/>
      <c r="AO62" s="130"/>
      <c r="AP62" s="92"/>
      <c r="AQ62" s="93"/>
      <c r="AR62" s="92"/>
      <c r="AS62" s="94"/>
      <c r="AT62"/>
      <c r="AU62" s="95"/>
      <c r="AV62" s="95"/>
      <c r="AW62" s="95"/>
      <c r="AX62" s="95"/>
      <c r="AY62" s="95"/>
      <c r="AZ62" s="95"/>
      <c r="BA62" s="95"/>
      <c r="BB62" s="96"/>
      <c r="BC62" s="95"/>
      <c r="BD62" s="95"/>
      <c r="BE62" s="95"/>
      <c r="BF62" s="95"/>
      <c r="BG62" s="95"/>
      <c r="BH62" s="95"/>
      <c r="BI62" s="96"/>
      <c r="BJ62" s="95"/>
      <c r="BK62" s="95"/>
      <c r="BL62" s="95"/>
      <c r="BM62" s="95"/>
      <c r="BN62" s="97"/>
      <c r="BO62" s="95"/>
      <c r="BP62" s="95"/>
      <c r="BQ62" s="95"/>
      <c r="BR62" s="95"/>
      <c r="BS62" s="95"/>
      <c r="BT62" s="95"/>
      <c r="BU62" s="95"/>
      <c r="BV62" s="95"/>
      <c r="BW62" s="96"/>
      <c r="BX62" s="95"/>
      <c r="BY62" s="95"/>
      <c r="BZ62" s="95"/>
      <c r="CA62" s="95"/>
      <c r="CB62" s="95"/>
      <c r="CC62" s="97"/>
      <c r="CD62" s="95"/>
      <c r="CE62" s="95"/>
      <c r="CF62" s="95"/>
      <c r="CG62" s="95"/>
      <c r="CH62" s="95"/>
      <c r="CI62" s="95"/>
      <c r="CJ62" s="95"/>
      <c r="CK62" s="95"/>
      <c r="CL62" s="96"/>
      <c r="CM62" s="95"/>
      <c r="CN62" s="95"/>
      <c r="CO62" s="95"/>
      <c r="CP62" s="95"/>
      <c r="CQ62" s="95"/>
      <c r="CR62" s="95"/>
      <c r="CS62" s="95"/>
      <c r="CT62" s="95"/>
      <c r="CU62" s="97"/>
      <c r="CV62" s="97"/>
      <c r="CW62" s="98" t="s">
        <v>92</v>
      </c>
    </row>
    <row r="63" spans="1:101" s="99" customFormat="1" ht="12.75">
      <c r="A63"/>
      <c r="B63" s="111">
        <v>60</v>
      </c>
      <c r="C63" s="101"/>
      <c r="D63" s="102"/>
      <c r="E63" s="102"/>
      <c r="F63" s="102"/>
      <c r="G63" s="102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105"/>
      <c r="AL63" s="125"/>
      <c r="AM63" s="106"/>
      <c r="AN63" s="107"/>
      <c r="AO63" s="107"/>
      <c r="AP63" s="108"/>
      <c r="AQ63" s="109"/>
      <c r="AR63" s="108"/>
      <c r="AS63" s="126"/>
      <c r="AT63"/>
      <c r="AU63" s="95"/>
      <c r="AV63" s="95"/>
      <c r="AW63" s="95"/>
      <c r="AX63" s="95"/>
      <c r="AY63" s="95"/>
      <c r="AZ63" s="95"/>
      <c r="BA63" s="95"/>
      <c r="BB63" s="96"/>
      <c r="BC63" s="95"/>
      <c r="BD63" s="95"/>
      <c r="BE63" s="95"/>
      <c r="BF63" s="95"/>
      <c r="BG63" s="95"/>
      <c r="BH63" s="95"/>
      <c r="BI63" s="96"/>
      <c r="BJ63" s="95"/>
      <c r="BK63" s="95"/>
      <c r="BL63" s="95"/>
      <c r="BM63" s="95"/>
      <c r="BN63" s="97"/>
      <c r="BO63" s="95"/>
      <c r="BP63" s="95"/>
      <c r="BQ63" s="95"/>
      <c r="BR63" s="95"/>
      <c r="BS63" s="95"/>
      <c r="BT63" s="95"/>
      <c r="BU63" s="95"/>
      <c r="BV63" s="95"/>
      <c r="BW63" s="96"/>
      <c r="BX63" s="95"/>
      <c r="BY63" s="95"/>
      <c r="BZ63" s="95"/>
      <c r="CA63" s="95"/>
      <c r="CB63" s="95"/>
      <c r="CC63" s="97"/>
      <c r="CD63" s="95"/>
      <c r="CE63" s="95"/>
      <c r="CF63" s="95"/>
      <c r="CG63" s="95"/>
      <c r="CH63" s="95"/>
      <c r="CI63" s="95"/>
      <c r="CJ63" s="95"/>
      <c r="CK63" s="95"/>
      <c r="CL63" s="96"/>
      <c r="CM63" s="95"/>
      <c r="CN63" s="95"/>
      <c r="CO63" s="95"/>
      <c r="CP63" s="95"/>
      <c r="CQ63" s="95"/>
      <c r="CR63" s="95"/>
      <c r="CS63" s="95"/>
      <c r="CT63" s="95"/>
      <c r="CU63" s="97"/>
      <c r="CV63" s="97"/>
      <c r="CW63" s="98" t="s">
        <v>198</v>
      </c>
    </row>
    <row r="64" spans="2:62" ht="12.75">
      <c r="B64">
        <v>52</v>
      </c>
      <c r="H64" s="131"/>
      <c r="I64" s="131">
        <v>10</v>
      </c>
      <c r="J64" s="131"/>
      <c r="K64" s="131"/>
      <c r="L64" s="131"/>
      <c r="M64" s="131">
        <v>5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2"/>
      <c r="AK64" s="133"/>
      <c r="AL64" s="131" t="e">
        <f>(I64+M64+#REF!+#REF!)/4</f>
        <v>#REF!</v>
      </c>
      <c r="AM64" s="131"/>
      <c r="AN64" s="131"/>
      <c r="AO64" s="131"/>
      <c r="BJ64" s="134"/>
    </row>
    <row r="65" spans="1:87" ht="12.75">
      <c r="A65" s="135"/>
      <c r="C65" s="135"/>
      <c r="D65" s="136" t="s">
        <v>270</v>
      </c>
      <c r="H65" s="137">
        <f>AVERAGE(H4:H63)</f>
        <v>0.8158169934640523</v>
      </c>
      <c r="I65" s="137">
        <f>AVERAGE(I4:I63)</f>
        <v>0.43137254901960786</v>
      </c>
      <c r="J65" s="137"/>
      <c r="K65" s="137">
        <f>AVERAGE(K4:K63)</f>
        <v>0.9579939668174967</v>
      </c>
      <c r="L65" s="137"/>
      <c r="M65" s="137">
        <f>AVERAGE(M4:M63)</f>
        <v>3.012745098039215</v>
      </c>
      <c r="N65" s="137"/>
      <c r="O65" s="138">
        <f>AVERAGE(O4:O63)</f>
        <v>1.8362091503267972</v>
      </c>
      <c r="P65" s="138"/>
      <c r="Q65" s="138">
        <f>AVERAGE(Q4:Q63)</f>
        <v>3.457516339869281</v>
      </c>
      <c r="R65" s="138"/>
      <c r="S65" s="138">
        <f>AVERAGE(S4:S63)</f>
        <v>1.3821568627450984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>
        <f>AVERAGE(AI4:AI63)</f>
        <v>2.4287581699346408</v>
      </c>
      <c r="AJ65" s="138">
        <f>AVERAGE(AJ4:AJ63)</f>
        <v>15.647058823529411</v>
      </c>
      <c r="AK65" s="138">
        <f>AVERAGE(AK4:AK63)</f>
        <v>14.488017429193892</v>
      </c>
      <c r="AL65" s="139">
        <f>AVERAGE(AL4:AL63)</f>
        <v>3.5806422825540474</v>
      </c>
      <c r="AM65" s="140">
        <f>AVERAGE(AM4:AM63)</f>
        <v>35.806422825540466</v>
      </c>
      <c r="AN65" s="140"/>
      <c r="AO65" s="140"/>
      <c r="AU65" s="141"/>
      <c r="AV65" s="141"/>
      <c r="AX65" s="141"/>
      <c r="AZ65" s="142"/>
      <c r="BA65" s="142"/>
      <c r="BB65" s="142"/>
      <c r="BC65" s="142"/>
      <c r="BD65" s="142"/>
      <c r="BE65" s="142"/>
      <c r="BF65" s="142"/>
      <c r="BH65" s="142"/>
      <c r="BI65" s="142"/>
      <c r="BJ65" s="143"/>
      <c r="BK65" s="142"/>
      <c r="BL65" s="142"/>
      <c r="BM65" s="142"/>
      <c r="BN65" s="142"/>
      <c r="BP65" s="142"/>
      <c r="BQ65" s="142"/>
      <c r="BR65" s="142"/>
      <c r="BS65" s="142"/>
      <c r="BT65" s="142"/>
      <c r="BU65" s="142"/>
      <c r="BW65" s="142"/>
      <c r="BX65" s="142"/>
      <c r="BY65" s="142"/>
      <c r="BZ65" s="142"/>
      <c r="CA65" s="142"/>
      <c r="CB65" s="142"/>
      <c r="CD65" s="142"/>
      <c r="CE65" s="142"/>
      <c r="CF65" s="142"/>
      <c r="CG65" s="142"/>
      <c r="CH65" s="142"/>
      <c r="CI65" s="142"/>
    </row>
    <row r="66" spans="3:87" ht="12.75">
      <c r="C66" s="135"/>
      <c r="AJ66" t="s">
        <v>271</v>
      </c>
      <c r="AK66" s="70" t="s">
        <v>272</v>
      </c>
      <c r="AL66" s="144" t="s">
        <v>273</v>
      </c>
      <c r="AP66" t="s">
        <v>274</v>
      </c>
      <c r="AU66" s="141"/>
      <c r="AV66" s="141"/>
      <c r="AW66" s="145"/>
      <c r="AX66" s="141"/>
      <c r="AY66" s="145"/>
      <c r="AZ66" s="145"/>
      <c r="BA66" s="145"/>
      <c r="BB66" s="145"/>
      <c r="BC66" s="146"/>
      <c r="BD66" s="146"/>
      <c r="BE66" s="146"/>
      <c r="BF66" s="146"/>
      <c r="BG66" s="145"/>
      <c r="BH66" s="145"/>
      <c r="BI66" s="145"/>
      <c r="BJ66" s="147"/>
      <c r="BK66" s="146"/>
      <c r="BL66" s="146"/>
      <c r="BM66" s="146"/>
      <c r="BN66" s="146"/>
      <c r="BO66" s="145"/>
      <c r="BP66" s="145"/>
      <c r="BQ66" s="145"/>
      <c r="BR66" s="146"/>
      <c r="BS66" s="146"/>
      <c r="BT66" s="146"/>
      <c r="BU66" s="146"/>
      <c r="BV66" s="145"/>
      <c r="BW66" s="145"/>
      <c r="BX66" s="145"/>
      <c r="BY66" s="146"/>
      <c r="BZ66" s="146"/>
      <c r="CA66" s="146"/>
      <c r="CB66" s="146"/>
      <c r="CC66" s="145"/>
      <c r="CD66" s="145"/>
      <c r="CE66" s="145"/>
      <c r="CF66" s="146"/>
      <c r="CG66" s="146"/>
      <c r="CH66" s="146"/>
      <c r="CI66" s="146"/>
    </row>
    <row r="67" spans="36:42" ht="12.75">
      <c r="AJ67" s="148">
        <f>COUNTIF($AP$4:$AP$63,"EE")</f>
        <v>35</v>
      </c>
      <c r="AK67" s="148">
        <f>COUNTIF($AP$4:$AP$63,"RF")</f>
        <v>8</v>
      </c>
      <c r="AL67" s="148">
        <f>COUNTIF($AP$4:$AP$63,"A")</f>
        <v>8</v>
      </c>
      <c r="AP67">
        <f>AL67+AK67+AJ67</f>
        <v>51</v>
      </c>
    </row>
    <row r="68" ht="12.75">
      <c r="AK68"/>
    </row>
    <row r="69" spans="36:42" ht="12.75">
      <c r="AJ69" s="148">
        <f>AJ67/$AP$67*100</f>
        <v>68.62745098039215</v>
      </c>
      <c r="AK69" s="148">
        <f>AK67/$AP$67*100</f>
        <v>15.686274509803921</v>
      </c>
      <c r="AL69" s="148">
        <f>AL67/$AP$67*100</f>
        <v>15.686274509803921</v>
      </c>
      <c r="AP69">
        <f>AL69+AK69+AJ69</f>
        <v>100</v>
      </c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O2:O3"/>
    <mergeCell ref="Q2:Q3"/>
    <mergeCell ref="S2:S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</mergeCells>
  <conditionalFormatting sqref="AJ68:AL68">
    <cfRule type="cellIs" priority="1" dxfId="1" operator="equal" stopIfTrue="1">
      <formula>Calendário!$K$5</formula>
    </cfRule>
  </conditionalFormatting>
  <conditionalFormatting sqref="AL66">
    <cfRule type="cellIs" priority="2" dxfId="1" operator="equal" stopIfTrue="1">
      <formula>Calendário!$K$5</formula>
    </cfRule>
  </conditionalFormatting>
  <conditionalFormatting sqref="D64">
    <cfRule type="cellIs" priority="3" dxfId="1" operator="equal" stopIfTrue="1">
      <formula>Calendário!$K$5</formula>
    </cfRule>
  </conditionalFormatting>
  <conditionalFormatting sqref="A1:B12 A14:A64 B13:B63 C1:D3 C64 D4:G63 E1:G1 AQ4:AQ63 AT4:AT12 AT14:AT63 AU64:AV64 AX64 AZ64:BF64 BH64:BI64 BJ67:BJ65535 BK64:BN64 BP64:BU64 BW64:CB64 CD64:CI64">
    <cfRule type="cellIs" priority="4" dxfId="1" operator="equal" stopIfTrue="1">
      <formula>Calendário!$K$5</formula>
    </cfRule>
  </conditionalFormatting>
  <conditionalFormatting sqref="BJ2 BM2 BO2 BR2 BU2 BX2 CA2 CD2 CG2 CJ2 CM2 CP2">
    <cfRule type="cellIs" priority="5" dxfId="1" operator="equal" stopIfTrue="1">
      <formula>Calendário!$K$5</formula>
    </cfRule>
  </conditionalFormatting>
  <conditionalFormatting sqref="A65:AI65535 AJ65:AK67 AJ69:AP65535 AL65:AO65 AL67 AM66:AO67 AP65:AP67 AQ65:AT65535 AU67:BI65535 AW65 AY65 BG65 BK67:CI65535 BO65 BV65 CC65 CJ65:IV65535">
    <cfRule type="cellIs" priority="6" dxfId="1" operator="equal" stopIfTrue="1">
      <formula>Calendário!$K$5</formula>
    </cfRule>
  </conditionalFormatting>
  <conditionalFormatting sqref="AL4:AO63 AS4:AS63">
    <cfRule type="cellIs" priority="7" dxfId="2" operator="lessThanOrEqual" stopIfTrue="1">
      <formula>5.9</formula>
    </cfRule>
  </conditionalFormatting>
  <conditionalFormatting sqref="AK4:AK63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AP4:AP63 AR4:AR63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AU4:BH63">
    <cfRule type="cellIs" priority="14" dxfId="7" operator="greaterThan" stopIfTrue="1">
      <formula>0</formula>
    </cfRule>
  </conditionalFormatting>
  <conditionalFormatting sqref="BI4:CV63">
    <cfRule type="cellIs" priority="15" dxfId="7" operator="greaterThan" stopIfTrue="1">
      <formula>0</formula>
    </cfRule>
  </conditionalFormatting>
  <conditionalFormatting sqref="M4:N63">
    <cfRule type="cellIs" priority="16" dxfId="3" operator="between" stopIfTrue="1">
      <formula>2</formula>
      <formula>5.9</formula>
    </cfRule>
    <cfRule type="cellIs" priority="17" dxfId="8" operator="lessThan" stopIfTrue="1">
      <formula>2</formula>
    </cfRule>
    <cfRule type="cellIs" priority="18" dxfId="9" operator="greaterThan" stopIfTrue="1">
      <formula>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69"/>
  <sheetViews>
    <sheetView tabSelected="1" zoomScale="75" zoomScaleNormal="75" workbookViewId="0" topLeftCell="A3">
      <pane ySplit="1485" topLeftCell="A1" activePane="bottomLeft" state="split"/>
      <selection pane="topLeft" activeCell="A3" sqref="A3"/>
      <selection pane="bottomLeft" activeCell="CC68" sqref="CC68"/>
    </sheetView>
  </sheetViews>
  <sheetFormatPr defaultColWidth="12.57421875" defaultRowHeight="15"/>
  <cols>
    <col min="1" max="1" width="1.421875" style="0" customWidth="1"/>
    <col min="2" max="2" width="3.421875" style="0" customWidth="1"/>
    <col min="3" max="3" width="9.28125" style="0" customWidth="1"/>
    <col min="4" max="4" width="39.140625" style="0" customWidth="1"/>
    <col min="5" max="5" width="5.57421875" style="0" customWidth="1"/>
    <col min="6" max="6" width="0" style="0" hidden="1" customWidth="1"/>
    <col min="7" max="7" width="5.00390625" style="0" customWidth="1"/>
    <col min="8" max="8" width="0" style="0" hidden="1" customWidth="1"/>
    <col min="9" max="9" width="5.00390625" style="0" customWidth="1"/>
    <col min="10" max="10" width="0" style="0" hidden="1" customWidth="1"/>
    <col min="11" max="11" width="5.00390625" style="0" customWidth="1"/>
    <col min="12" max="12" width="0" style="0" hidden="1" customWidth="1"/>
    <col min="13" max="13" width="5.57421875" style="0" customWidth="1"/>
    <col min="14" max="14" width="0" style="0" hidden="1" customWidth="1"/>
    <col min="15" max="15" width="5.00390625" style="0" customWidth="1"/>
    <col min="16" max="16" width="0" style="0" hidden="1" customWidth="1"/>
    <col min="17" max="17" width="5.57421875" style="0" customWidth="1"/>
    <col min="18" max="18" width="0" style="0" hidden="1" customWidth="1"/>
    <col min="19" max="19" width="5.00390625" style="0" customWidth="1"/>
    <col min="20" max="21" width="4.00390625" style="0" customWidth="1"/>
    <col min="22" max="26" width="0" style="0" hidden="1" customWidth="1"/>
    <col min="27" max="27" width="4.00390625" style="0" customWidth="1"/>
    <col min="28" max="28" width="0" style="0" hidden="1" customWidth="1"/>
    <col min="29" max="33" width="4.00390625" style="0" customWidth="1"/>
    <col min="34" max="34" width="5.57421875" style="0" customWidth="1"/>
    <col min="35" max="35" width="4.00390625" style="0" customWidth="1"/>
    <col min="36" max="36" width="5.140625" style="0" customWidth="1"/>
    <col min="37" max="37" width="5.140625" style="70" customWidth="1"/>
    <col min="38" max="38" width="4.140625" style="0" customWidth="1"/>
    <col min="40" max="41" width="0" style="0" hidden="1" customWidth="1"/>
    <col min="42" max="42" width="8.421875" style="0" customWidth="1"/>
    <col min="43" max="43" width="4.00390625" style="0" customWidth="1"/>
    <col min="44" max="44" width="6.57421875" style="0" customWidth="1"/>
    <col min="45" max="45" width="6.57421875" style="71" customWidth="1"/>
    <col min="46" max="61" width="4.00390625" style="0" customWidth="1"/>
    <col min="62" max="62" width="4.140625" style="72" customWidth="1"/>
    <col min="63" max="87" width="4.140625" style="0" customWidth="1"/>
    <col min="88" max="100" width="4.00390625" style="0" customWidth="1"/>
    <col min="101" max="16384" width="11.57421875" style="0" customWidth="1"/>
  </cols>
  <sheetData>
    <row r="1" spans="1:101" s="80" customFormat="1" ht="48" customHeight="1">
      <c r="A1" s="73"/>
      <c r="B1" s="74" t="s">
        <v>44</v>
      </c>
      <c r="C1" s="74"/>
      <c r="D1" s="74"/>
      <c r="E1" s="74"/>
      <c r="F1" s="74"/>
      <c r="G1" s="74"/>
      <c r="H1" s="75">
        <v>1</v>
      </c>
      <c r="I1" s="75">
        <v>0.5</v>
      </c>
      <c r="J1" s="75"/>
      <c r="K1" s="75">
        <v>2.5</v>
      </c>
      <c r="L1" s="75"/>
      <c r="M1" s="75">
        <v>10</v>
      </c>
      <c r="N1" s="75"/>
      <c r="O1" s="75">
        <v>3</v>
      </c>
      <c r="P1" s="75"/>
      <c r="Q1" s="75">
        <v>10</v>
      </c>
      <c r="R1" s="75"/>
      <c r="S1" s="75">
        <v>3</v>
      </c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>
        <v>10</v>
      </c>
      <c r="AJ1" s="75"/>
      <c r="AK1" s="75">
        <f>Calendário!I56</f>
        <v>108</v>
      </c>
      <c r="AL1" s="75" t="s">
        <v>45</v>
      </c>
      <c r="AM1" s="75"/>
      <c r="AN1" s="75"/>
      <c r="AO1" s="75"/>
      <c r="AP1" s="75"/>
      <c r="AQ1" s="75"/>
      <c r="AR1" s="75"/>
      <c r="AS1" s="77"/>
      <c r="AT1" s="75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</row>
    <row r="2" spans="1:101" s="82" customFormat="1" ht="50.25" customHeight="1">
      <c r="A2"/>
      <c r="B2" s="74" t="s">
        <v>46</v>
      </c>
      <c r="C2" s="74" t="s">
        <v>47</v>
      </c>
      <c r="D2" s="74" t="s">
        <v>48</v>
      </c>
      <c r="E2" s="75" t="s">
        <v>49</v>
      </c>
      <c r="F2" s="75" t="s">
        <v>50</v>
      </c>
      <c r="G2" s="75" t="s">
        <v>51</v>
      </c>
      <c r="H2" s="75" t="s">
        <v>52</v>
      </c>
      <c r="I2" s="75" t="s">
        <v>53</v>
      </c>
      <c r="J2" s="75"/>
      <c r="K2" s="75" t="s">
        <v>54</v>
      </c>
      <c r="L2" s="75" t="s">
        <v>55</v>
      </c>
      <c r="M2" s="75" t="s">
        <v>56</v>
      </c>
      <c r="N2" s="75"/>
      <c r="O2" s="75" t="s">
        <v>57</v>
      </c>
      <c r="P2" s="75"/>
      <c r="Q2" s="75" t="s">
        <v>58</v>
      </c>
      <c r="R2" s="75"/>
      <c r="S2" s="75" t="s">
        <v>59</v>
      </c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 t="s">
        <v>60</v>
      </c>
      <c r="AJ2" s="75" t="s">
        <v>61</v>
      </c>
      <c r="AK2" s="75" t="s">
        <v>62</v>
      </c>
      <c r="AL2" s="75" t="s">
        <v>63</v>
      </c>
      <c r="AM2" s="75" t="s">
        <v>64</v>
      </c>
      <c r="AN2" s="75" t="s">
        <v>65</v>
      </c>
      <c r="AO2" s="75" t="s">
        <v>66</v>
      </c>
      <c r="AP2" s="75" t="s">
        <v>67</v>
      </c>
      <c r="AQ2" s="75" t="s">
        <v>68</v>
      </c>
      <c r="AR2" s="75" t="s">
        <v>69</v>
      </c>
      <c r="AS2" s="77" t="s">
        <v>70</v>
      </c>
      <c r="AT2" s="75"/>
      <c r="AU2" s="81" t="s">
        <v>15</v>
      </c>
      <c r="AV2" s="81" t="s">
        <v>71</v>
      </c>
      <c r="AW2" s="81" t="s">
        <v>13</v>
      </c>
      <c r="AX2" s="81" t="s">
        <v>15</v>
      </c>
      <c r="AY2" s="81" t="s">
        <v>71</v>
      </c>
      <c r="AZ2" s="81" t="s">
        <v>13</v>
      </c>
      <c r="BA2" s="81" t="s">
        <v>15</v>
      </c>
      <c r="BB2" s="81" t="s">
        <v>71</v>
      </c>
      <c r="BC2" s="81" t="s">
        <v>72</v>
      </c>
      <c r="BD2" s="81" t="s">
        <v>13</v>
      </c>
      <c r="BE2" s="81" t="s">
        <v>15</v>
      </c>
      <c r="BF2" s="81" t="s">
        <v>71</v>
      </c>
      <c r="BG2" s="81" t="s">
        <v>13</v>
      </c>
      <c r="BH2" s="81" t="s">
        <v>15</v>
      </c>
      <c r="BI2" s="81" t="s">
        <v>71</v>
      </c>
      <c r="BJ2" s="75" t="s">
        <v>13</v>
      </c>
      <c r="BK2" s="81" t="s">
        <v>15</v>
      </c>
      <c r="BL2" s="81" t="s">
        <v>71</v>
      </c>
      <c r="BM2" s="75" t="s">
        <v>13</v>
      </c>
      <c r="BN2" s="81" t="s">
        <v>15</v>
      </c>
      <c r="BO2" s="75" t="s">
        <v>13</v>
      </c>
      <c r="BP2" s="81" t="s">
        <v>15</v>
      </c>
      <c r="BQ2" s="81" t="s">
        <v>71</v>
      </c>
      <c r="BR2" s="75" t="s">
        <v>13</v>
      </c>
      <c r="BS2" s="81" t="s">
        <v>15</v>
      </c>
      <c r="BT2" s="81" t="s">
        <v>71</v>
      </c>
      <c r="BU2" s="75" t="s">
        <v>13</v>
      </c>
      <c r="BV2" s="81" t="s">
        <v>15</v>
      </c>
      <c r="BW2" s="81" t="s">
        <v>71</v>
      </c>
      <c r="BX2" s="75" t="s">
        <v>13</v>
      </c>
      <c r="BY2" s="81" t="s">
        <v>15</v>
      </c>
      <c r="BZ2" s="81" t="s">
        <v>71</v>
      </c>
      <c r="CA2" s="75" t="s">
        <v>13</v>
      </c>
      <c r="CB2" s="81" t="s">
        <v>15</v>
      </c>
      <c r="CC2" s="81" t="s">
        <v>71</v>
      </c>
      <c r="CD2" s="75" t="s">
        <v>13</v>
      </c>
      <c r="CE2" s="81" t="s">
        <v>15</v>
      </c>
      <c r="CF2" s="81" t="s">
        <v>71</v>
      </c>
      <c r="CG2" s="75" t="s">
        <v>13</v>
      </c>
      <c r="CH2" s="81" t="s">
        <v>15</v>
      </c>
      <c r="CI2" s="81" t="s">
        <v>71</v>
      </c>
      <c r="CJ2" s="75" t="s">
        <v>13</v>
      </c>
      <c r="CK2" s="81" t="s">
        <v>15</v>
      </c>
      <c r="CL2" s="81" t="s">
        <v>71</v>
      </c>
      <c r="CM2" s="75" t="s">
        <v>13</v>
      </c>
      <c r="CN2" s="81" t="s">
        <v>15</v>
      </c>
      <c r="CO2" s="81" t="s">
        <v>71</v>
      </c>
      <c r="CP2" s="75" t="s">
        <v>13</v>
      </c>
      <c r="CQ2" s="81" t="s">
        <v>15</v>
      </c>
      <c r="CR2" s="81" t="s">
        <v>71</v>
      </c>
      <c r="CS2" s="81" t="s">
        <v>13</v>
      </c>
      <c r="CT2" s="81" t="s">
        <v>15</v>
      </c>
      <c r="CU2" s="81" t="s">
        <v>71</v>
      </c>
      <c r="CV2" s="81" t="s">
        <v>15</v>
      </c>
      <c r="CW2" s="81"/>
    </row>
    <row r="3" spans="1:101" s="82" customFormat="1" ht="63.75" customHeight="1">
      <c r="A3"/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 t="s">
        <v>73</v>
      </c>
      <c r="U3" s="75" t="s">
        <v>74</v>
      </c>
      <c r="V3" s="75" t="s">
        <v>75</v>
      </c>
      <c r="W3" s="75" t="s">
        <v>76</v>
      </c>
      <c r="X3" s="75" t="s">
        <v>77</v>
      </c>
      <c r="Y3" s="75" t="s">
        <v>78</v>
      </c>
      <c r="Z3" s="75" t="s">
        <v>79</v>
      </c>
      <c r="AA3" s="75" t="s">
        <v>80</v>
      </c>
      <c r="AB3" s="75" t="s">
        <v>81</v>
      </c>
      <c r="AC3" s="75" t="s">
        <v>82</v>
      </c>
      <c r="AD3" s="75" t="s">
        <v>83</v>
      </c>
      <c r="AE3" s="75" t="s">
        <v>84</v>
      </c>
      <c r="AF3" s="75" t="s">
        <v>85</v>
      </c>
      <c r="AG3" s="75" t="s">
        <v>86</v>
      </c>
      <c r="AH3" s="75"/>
      <c r="AI3" s="75"/>
      <c r="AJ3" s="75"/>
      <c r="AK3" s="75"/>
      <c r="AL3" s="75"/>
      <c r="AM3" s="75"/>
      <c r="AN3" s="75" t="s">
        <v>65</v>
      </c>
      <c r="AO3" s="75" t="s">
        <v>66</v>
      </c>
      <c r="AP3" s="75"/>
      <c r="AQ3" s="75"/>
      <c r="AR3" s="75"/>
      <c r="AS3" s="77"/>
      <c r="AT3" s="75"/>
      <c r="AU3" s="81">
        <v>42858</v>
      </c>
      <c r="AV3" s="81">
        <v>42860</v>
      </c>
      <c r="AW3" s="81">
        <v>42863</v>
      </c>
      <c r="AX3" s="81">
        <v>42865</v>
      </c>
      <c r="AY3" s="81">
        <v>42867</v>
      </c>
      <c r="AZ3" s="81">
        <v>42870</v>
      </c>
      <c r="BA3" s="81">
        <v>42872</v>
      </c>
      <c r="BB3" s="81">
        <v>42874</v>
      </c>
      <c r="BC3" s="81">
        <v>42875</v>
      </c>
      <c r="BD3" s="81">
        <v>42877</v>
      </c>
      <c r="BE3" s="81">
        <v>42879</v>
      </c>
      <c r="BF3" s="81">
        <v>42881</v>
      </c>
      <c r="BG3" s="81">
        <v>42884</v>
      </c>
      <c r="BH3" s="81">
        <v>42886</v>
      </c>
      <c r="BI3" s="81">
        <v>42888</v>
      </c>
      <c r="BJ3" s="81">
        <v>42891</v>
      </c>
      <c r="BK3" s="81">
        <v>42893</v>
      </c>
      <c r="BL3" s="81">
        <v>42895</v>
      </c>
      <c r="BM3" s="81">
        <v>42898</v>
      </c>
      <c r="BN3" s="81">
        <v>42900</v>
      </c>
      <c r="BO3" s="81">
        <v>42905</v>
      </c>
      <c r="BP3" s="81">
        <v>42907</v>
      </c>
      <c r="BQ3" s="81">
        <v>42909</v>
      </c>
      <c r="BR3" s="81">
        <v>42912</v>
      </c>
      <c r="BS3" s="81">
        <v>42914</v>
      </c>
      <c r="BT3" s="81">
        <v>42916</v>
      </c>
      <c r="BU3" s="81">
        <v>42919</v>
      </c>
      <c r="BV3" s="81">
        <v>42921</v>
      </c>
      <c r="BW3" s="81">
        <v>42923</v>
      </c>
      <c r="BX3" s="81">
        <v>42926</v>
      </c>
      <c r="BY3" s="81">
        <v>42928</v>
      </c>
      <c r="BZ3" s="81">
        <v>42930</v>
      </c>
      <c r="CA3" s="81">
        <v>42933</v>
      </c>
      <c r="CB3" s="81">
        <v>42935</v>
      </c>
      <c r="CC3" s="81">
        <v>42937</v>
      </c>
      <c r="CD3" s="81">
        <v>42940</v>
      </c>
      <c r="CE3" s="81">
        <v>42942</v>
      </c>
      <c r="CF3" s="81">
        <v>42944</v>
      </c>
      <c r="CG3" s="81">
        <v>42947</v>
      </c>
      <c r="CH3" s="81">
        <v>42949</v>
      </c>
      <c r="CI3" s="81">
        <v>42951</v>
      </c>
      <c r="CJ3" s="81">
        <v>42954</v>
      </c>
      <c r="CK3" s="81">
        <v>42956</v>
      </c>
      <c r="CL3" s="81">
        <v>42958</v>
      </c>
      <c r="CM3" s="81">
        <v>42961</v>
      </c>
      <c r="CN3" s="81">
        <v>42963</v>
      </c>
      <c r="CO3" s="81">
        <v>42965</v>
      </c>
      <c r="CP3" s="81">
        <v>42968</v>
      </c>
      <c r="CQ3" s="81">
        <v>42970</v>
      </c>
      <c r="CR3" s="81">
        <v>42972</v>
      </c>
      <c r="CS3" s="81">
        <v>42975</v>
      </c>
      <c r="CT3" s="81">
        <v>42977</v>
      </c>
      <c r="CU3" s="81">
        <v>42979</v>
      </c>
      <c r="CV3" s="81">
        <v>42984</v>
      </c>
      <c r="CW3" s="83">
        <v>11</v>
      </c>
    </row>
    <row r="4" spans="1:101" s="99" customFormat="1" ht="16.5" customHeight="1">
      <c r="A4"/>
      <c r="B4" s="84">
        <v>1</v>
      </c>
      <c r="C4" s="85" t="s">
        <v>275</v>
      </c>
      <c r="D4" s="86" t="s">
        <v>276</v>
      </c>
      <c r="E4" s="86" t="s">
        <v>111</v>
      </c>
      <c r="F4" s="86" t="s">
        <v>277</v>
      </c>
      <c r="G4" s="86">
        <v>1</v>
      </c>
      <c r="H4" s="87">
        <v>1</v>
      </c>
      <c r="I4" s="87">
        <v>0.5</v>
      </c>
      <c r="J4" s="87">
        <v>7</v>
      </c>
      <c r="K4" s="87">
        <f>J4/16*2.5</f>
        <v>1.09375</v>
      </c>
      <c r="L4" s="87">
        <v>5</v>
      </c>
      <c r="M4" s="87">
        <f>L4/2</f>
        <v>2.5</v>
      </c>
      <c r="N4" s="87">
        <v>1</v>
      </c>
      <c r="O4" s="87">
        <f>N4+2*AA4</f>
        <v>1</v>
      </c>
      <c r="P4" s="87">
        <v>1.5</v>
      </c>
      <c r="Q4" s="87">
        <f>P4/3*2</f>
        <v>1</v>
      </c>
      <c r="R4" s="87">
        <f>AI4/10</f>
        <v>0.0425</v>
      </c>
      <c r="S4" s="87">
        <f>(R4+AD4+AE4+AF4+AG4)/5*3</f>
        <v>1.1654999999999998</v>
      </c>
      <c r="T4" s="87">
        <v>1</v>
      </c>
      <c r="U4" s="87">
        <f>T4</f>
        <v>1</v>
      </c>
      <c r="V4" s="87"/>
      <c r="W4" s="87"/>
      <c r="X4" s="87"/>
      <c r="Y4" s="87"/>
      <c r="Z4" s="87"/>
      <c r="AA4" s="87"/>
      <c r="AB4" s="87"/>
      <c r="AC4" s="87"/>
      <c r="AD4" s="87">
        <v>0.9</v>
      </c>
      <c r="AE4" s="87"/>
      <c r="AF4" s="87">
        <v>1</v>
      </c>
      <c r="AG4" s="87"/>
      <c r="AH4" s="87">
        <v>1.7000000000000002</v>
      </c>
      <c r="AI4" s="87">
        <f>AH4/4</f>
        <v>0.42500000000000004</v>
      </c>
      <c r="AJ4" s="88">
        <f>SUM(AU4:CU4)</f>
        <v>20</v>
      </c>
      <c r="AK4" s="89">
        <f>AJ4/AK$1*100</f>
        <v>18.51851851851852</v>
      </c>
      <c r="AL4" s="90">
        <f>(H4+I4+K4+M4+O4+Q4+S4+AI4)/4</f>
        <v>2.1710625</v>
      </c>
      <c r="AM4" s="90">
        <f>AL4*10</f>
        <v>21.710625</v>
      </c>
      <c r="AN4" s="91"/>
      <c r="AO4" s="91"/>
      <c r="AP4" s="92" t="str">
        <f>IF(AK4&gt;25,"RF",IF(AL4&gt;5.9,"A","EE"))</f>
        <v>EE</v>
      </c>
      <c r="AQ4" s="93"/>
      <c r="AR4" s="92" t="str">
        <f>IF(AP4="A","A",IF(AP4="RF",AP4,IF(AP4="EE",IF(AQ4="",AP4,IF(AQ4&gt;5.9,"A","RNEE")))))</f>
        <v>EE</v>
      </c>
      <c r="AS4" s="94">
        <f>IF(AQ4="",AL4,AQ4)</f>
        <v>2.1710625</v>
      </c>
      <c r="AT4"/>
      <c r="AU4" s="95"/>
      <c r="AV4" s="95"/>
      <c r="AW4" s="95"/>
      <c r="AX4" s="95"/>
      <c r="AY4" s="95"/>
      <c r="AZ4" s="95"/>
      <c r="BA4" s="95"/>
      <c r="BB4" s="96"/>
      <c r="BC4" s="95">
        <v>2</v>
      </c>
      <c r="BD4" s="95"/>
      <c r="BE4" s="95"/>
      <c r="BF4" s="95"/>
      <c r="BG4" s="95"/>
      <c r="BH4" s="95"/>
      <c r="BI4" s="96"/>
      <c r="BJ4" s="95"/>
      <c r="BK4" s="95"/>
      <c r="BL4" s="95"/>
      <c r="BM4" s="95">
        <v>2</v>
      </c>
      <c r="BN4" s="97"/>
      <c r="BO4" s="95"/>
      <c r="BP4" s="95"/>
      <c r="BQ4" s="95">
        <v>2</v>
      </c>
      <c r="BR4" s="95"/>
      <c r="BS4" s="95"/>
      <c r="BT4" s="95"/>
      <c r="BU4" s="95"/>
      <c r="BV4" s="95"/>
      <c r="BW4" s="96"/>
      <c r="BX4" s="95"/>
      <c r="BY4" s="95"/>
      <c r="BZ4" s="95"/>
      <c r="CA4" s="95"/>
      <c r="CB4" s="95">
        <v>2</v>
      </c>
      <c r="CC4" s="97"/>
      <c r="CD4" s="95"/>
      <c r="CE4" s="95">
        <v>2</v>
      </c>
      <c r="CF4" s="95">
        <v>2</v>
      </c>
      <c r="CG4" s="95">
        <v>2</v>
      </c>
      <c r="CH4" s="95">
        <v>2</v>
      </c>
      <c r="CI4" s="95">
        <v>2</v>
      </c>
      <c r="CJ4" s="95"/>
      <c r="CK4" s="95"/>
      <c r="CL4" s="96">
        <v>2</v>
      </c>
      <c r="CM4" s="95"/>
      <c r="CN4" s="95"/>
      <c r="CO4" s="95"/>
      <c r="CP4" s="95"/>
      <c r="CQ4" s="95"/>
      <c r="CR4" s="95"/>
      <c r="CS4" s="95"/>
      <c r="CT4" s="95"/>
      <c r="CU4" s="97"/>
      <c r="CV4" s="97"/>
      <c r="CW4" s="98" t="s">
        <v>92</v>
      </c>
    </row>
    <row r="5" spans="1:101" s="99" customFormat="1" ht="16.5" customHeight="1">
      <c r="A5"/>
      <c r="B5" s="100">
        <v>2</v>
      </c>
      <c r="C5" s="101" t="s">
        <v>278</v>
      </c>
      <c r="D5" s="102" t="s">
        <v>279</v>
      </c>
      <c r="E5" s="102" t="s">
        <v>137</v>
      </c>
      <c r="F5" s="102" t="s">
        <v>280</v>
      </c>
      <c r="G5" s="102">
        <v>1</v>
      </c>
      <c r="H5" s="103">
        <v>1</v>
      </c>
      <c r="I5" s="103">
        <v>0.5</v>
      </c>
      <c r="J5" s="103">
        <v>7</v>
      </c>
      <c r="K5" s="103">
        <f>J5/16*2.5</f>
        <v>1.09375</v>
      </c>
      <c r="L5" s="103">
        <v>18</v>
      </c>
      <c r="M5" s="103">
        <f>L5/2</f>
        <v>9</v>
      </c>
      <c r="N5" s="103">
        <v>1</v>
      </c>
      <c r="O5" s="103">
        <f>N5+2*AA5</f>
        <v>1</v>
      </c>
      <c r="P5" s="103">
        <v>8.6</v>
      </c>
      <c r="Q5" s="103">
        <f>P5/3*2</f>
        <v>5.733333333333333</v>
      </c>
      <c r="R5" s="103">
        <v>1</v>
      </c>
      <c r="S5" s="103">
        <f>(R5+AD5+AE5+AF5+AG5)/5*3</f>
        <v>0.6000000000000001</v>
      </c>
      <c r="T5" s="103">
        <v>1</v>
      </c>
      <c r="U5" s="103">
        <f>T5</f>
        <v>1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>
        <v>23</v>
      </c>
      <c r="AI5" s="103">
        <f>AH5/4</f>
        <v>5.75</v>
      </c>
      <c r="AJ5" s="104">
        <f>SUM(AU5:CU5)</f>
        <v>20</v>
      </c>
      <c r="AK5" s="105">
        <f>AJ5/AK$1*100</f>
        <v>18.51851851851852</v>
      </c>
      <c r="AL5" s="106">
        <f>(H5+I5+K5+M5+O5+Q5+S5+AI5)/4</f>
        <v>6.169270833333334</v>
      </c>
      <c r="AM5" s="106">
        <f>AL5*10</f>
        <v>61.69270833333334</v>
      </c>
      <c r="AN5" s="107"/>
      <c r="AO5" s="107"/>
      <c r="AP5" s="108" t="str">
        <f>IF(AK5&gt;25,"RF",IF(AL5&gt;5.9,"A","EE"))</f>
        <v>A</v>
      </c>
      <c r="AQ5" s="109"/>
      <c r="AR5" s="108" t="str">
        <f>IF(AP5="A","A",IF(AP5="RF",AP5,IF(AP5="EE",IF(AQ5="",AP5,IF(AQ5&gt;5.9,"A","RNEE")))))</f>
        <v>A</v>
      </c>
      <c r="AS5" s="110">
        <f>IF(AQ5="",AL5,AQ5)</f>
        <v>6.169270833333334</v>
      </c>
      <c r="AT5"/>
      <c r="AU5" s="95"/>
      <c r="AV5" s="95"/>
      <c r="AW5" s="95">
        <v>2</v>
      </c>
      <c r="AX5" s="95"/>
      <c r="AY5" s="95"/>
      <c r="AZ5" s="95"/>
      <c r="BA5" s="95"/>
      <c r="BB5" s="96"/>
      <c r="BC5" s="95">
        <v>2</v>
      </c>
      <c r="BD5" s="95"/>
      <c r="BE5" s="95"/>
      <c r="BF5" s="95"/>
      <c r="BG5" s="95"/>
      <c r="BH5" s="95">
        <v>2</v>
      </c>
      <c r="BI5" s="96"/>
      <c r="BJ5" s="95"/>
      <c r="BK5" s="95">
        <v>2</v>
      </c>
      <c r="BL5" s="95">
        <v>2</v>
      </c>
      <c r="BM5" s="95"/>
      <c r="BN5" s="97"/>
      <c r="BO5" s="95">
        <v>2</v>
      </c>
      <c r="BP5" s="95"/>
      <c r="BQ5" s="95"/>
      <c r="BR5" s="95"/>
      <c r="BS5" s="95"/>
      <c r="BT5" s="95"/>
      <c r="BU5" s="95"/>
      <c r="BV5" s="95">
        <v>2</v>
      </c>
      <c r="BW5" s="96"/>
      <c r="BX5" s="95"/>
      <c r="BY5" s="95"/>
      <c r="BZ5" s="95">
        <v>2</v>
      </c>
      <c r="CA5" s="95"/>
      <c r="CB5" s="95"/>
      <c r="CC5" s="97"/>
      <c r="CD5" s="95"/>
      <c r="CE5" s="95"/>
      <c r="CF5" s="95"/>
      <c r="CG5" s="95"/>
      <c r="CH5" s="95"/>
      <c r="CI5" s="95">
        <v>2</v>
      </c>
      <c r="CJ5" s="95"/>
      <c r="CK5" s="95">
        <v>2</v>
      </c>
      <c r="CL5" s="96"/>
      <c r="CM5" s="95"/>
      <c r="CN5" s="95"/>
      <c r="CO5" s="95"/>
      <c r="CP5" s="95"/>
      <c r="CQ5" s="95"/>
      <c r="CR5" s="95"/>
      <c r="CS5" s="95"/>
      <c r="CT5" s="95"/>
      <c r="CU5" s="97"/>
      <c r="CV5" s="97"/>
      <c r="CW5" s="98" t="s">
        <v>97</v>
      </c>
    </row>
    <row r="6" spans="1:101" s="99" customFormat="1" ht="16.5" customHeight="1">
      <c r="A6"/>
      <c r="B6" s="84">
        <v>3</v>
      </c>
      <c r="C6" s="85" t="s">
        <v>281</v>
      </c>
      <c r="D6" s="86" t="s">
        <v>282</v>
      </c>
      <c r="E6" s="86" t="s">
        <v>283</v>
      </c>
      <c r="F6" s="86" t="s">
        <v>284</v>
      </c>
      <c r="G6" s="86">
        <v>1</v>
      </c>
      <c r="H6" s="87">
        <v>1</v>
      </c>
      <c r="I6" s="87">
        <v>0.5</v>
      </c>
      <c r="J6" s="87">
        <v>7</v>
      </c>
      <c r="K6" s="87">
        <f>J6/16*2.5</f>
        <v>1.09375</v>
      </c>
      <c r="L6" s="87">
        <v>11</v>
      </c>
      <c r="M6" s="87">
        <f>L6/2</f>
        <v>5.5</v>
      </c>
      <c r="N6" s="87">
        <v>1</v>
      </c>
      <c r="O6" s="87">
        <f>N6+2*AA6</f>
        <v>1</v>
      </c>
      <c r="P6" s="87">
        <v>9</v>
      </c>
      <c r="Q6" s="87">
        <f>P6/3*2</f>
        <v>6</v>
      </c>
      <c r="R6" s="87">
        <v>1</v>
      </c>
      <c r="S6" s="87">
        <f>(R6+AD6+AE6+AF6+AG6)/5*3</f>
        <v>1.7999999999999998</v>
      </c>
      <c r="T6" s="87">
        <v>1</v>
      </c>
      <c r="U6" s="87">
        <f>T6</f>
        <v>1</v>
      </c>
      <c r="V6" s="87"/>
      <c r="W6" s="87"/>
      <c r="X6" s="87"/>
      <c r="Y6" s="87"/>
      <c r="Z6" s="87"/>
      <c r="AA6" s="87"/>
      <c r="AB6" s="87"/>
      <c r="AC6" s="87"/>
      <c r="AD6" s="87">
        <v>1</v>
      </c>
      <c r="AE6" s="87">
        <v>1</v>
      </c>
      <c r="AF6" s="87"/>
      <c r="AG6" s="87"/>
      <c r="AH6" s="87">
        <v>13</v>
      </c>
      <c r="AI6" s="87">
        <f>AH6/4</f>
        <v>3.25</v>
      </c>
      <c r="AJ6" s="88">
        <f>SUM(AU6:CU6)</f>
        <v>8</v>
      </c>
      <c r="AK6" s="89">
        <f>AJ6/AK$1*100</f>
        <v>7.4074074074074066</v>
      </c>
      <c r="AL6" s="90">
        <f>(H6+I6+K6+M6+O6+Q6+S6+AI6)/4</f>
        <v>5.0359375</v>
      </c>
      <c r="AM6" s="90">
        <f>AL6*10</f>
        <v>50.359375</v>
      </c>
      <c r="AN6" s="91"/>
      <c r="AO6" s="91"/>
      <c r="AP6" s="92" t="str">
        <f>IF(AK6&gt;25,"RF",IF(AL6&gt;5.9,"A","EE"))</f>
        <v>EE</v>
      </c>
      <c r="AQ6" s="93"/>
      <c r="AR6" s="92" t="str">
        <f>IF(AP6="A","A",IF(AP6="RF",AP6,IF(AP6="EE",IF(AQ6="",AP6,IF(AQ6&gt;5.9,"A","RNEE")))))</f>
        <v>EE</v>
      </c>
      <c r="AS6" s="94">
        <f>IF(AQ6="",AL6,AQ6)</f>
        <v>5.0359375</v>
      </c>
      <c r="AT6"/>
      <c r="AU6" s="95"/>
      <c r="AV6" s="95"/>
      <c r="AW6" s="95"/>
      <c r="AX6" s="95"/>
      <c r="AY6" s="95"/>
      <c r="AZ6" s="95"/>
      <c r="BA6" s="95"/>
      <c r="BB6" s="96"/>
      <c r="BC6" s="95">
        <v>2</v>
      </c>
      <c r="BD6" s="95"/>
      <c r="BE6" s="95"/>
      <c r="BF6" s="95"/>
      <c r="BG6" s="95"/>
      <c r="BH6" s="95"/>
      <c r="BI6" s="96"/>
      <c r="BJ6" s="95"/>
      <c r="BK6" s="95"/>
      <c r="BL6" s="95"/>
      <c r="BM6" s="95"/>
      <c r="BN6" s="97"/>
      <c r="BO6" s="95"/>
      <c r="BP6" s="95"/>
      <c r="BQ6" s="95">
        <v>2</v>
      </c>
      <c r="BR6" s="95"/>
      <c r="BS6" s="95"/>
      <c r="BT6" s="95"/>
      <c r="BU6" s="95"/>
      <c r="BV6" s="95"/>
      <c r="BW6" s="96"/>
      <c r="BX6" s="95"/>
      <c r="BY6" s="95"/>
      <c r="BZ6" s="95"/>
      <c r="CA6" s="95">
        <v>2</v>
      </c>
      <c r="CB6" s="95"/>
      <c r="CC6" s="97"/>
      <c r="CD6" s="95"/>
      <c r="CE6" s="95"/>
      <c r="CF6" s="95"/>
      <c r="CG6" s="95"/>
      <c r="CH6" s="95"/>
      <c r="CI6" s="95"/>
      <c r="CJ6" s="95"/>
      <c r="CK6" s="95"/>
      <c r="CL6" s="96"/>
      <c r="CM6" s="95"/>
      <c r="CN6" s="95"/>
      <c r="CO6" s="95">
        <v>2</v>
      </c>
      <c r="CP6" s="95"/>
      <c r="CQ6" s="95"/>
      <c r="CR6" s="95"/>
      <c r="CS6" s="95"/>
      <c r="CT6" s="95"/>
      <c r="CU6" s="97"/>
      <c r="CV6" s="97"/>
      <c r="CW6" s="98" t="s">
        <v>101</v>
      </c>
    </row>
    <row r="7" spans="1:101" s="99" customFormat="1" ht="16.5" customHeight="1">
      <c r="A7"/>
      <c r="B7" s="111">
        <v>4</v>
      </c>
      <c r="C7" s="112" t="s">
        <v>285</v>
      </c>
      <c r="D7" s="113" t="s">
        <v>286</v>
      </c>
      <c r="E7" s="113" t="s">
        <v>283</v>
      </c>
      <c r="F7" s="113" t="s">
        <v>287</v>
      </c>
      <c r="G7" s="113">
        <v>1</v>
      </c>
      <c r="H7" s="114">
        <v>1</v>
      </c>
      <c r="I7" s="114">
        <v>0.5</v>
      </c>
      <c r="J7" s="114"/>
      <c r="K7" s="114">
        <f>J7/16*2.5</f>
        <v>0</v>
      </c>
      <c r="L7" s="114"/>
      <c r="M7" s="114">
        <f>L7/2</f>
        <v>0</v>
      </c>
      <c r="N7" s="103">
        <f>Q7/10</f>
        <v>0.8666666666666666</v>
      </c>
      <c r="O7" s="114">
        <f>N7+2*AA7</f>
        <v>0.8666666666666666</v>
      </c>
      <c r="P7" s="114">
        <v>13</v>
      </c>
      <c r="Q7" s="114">
        <f>P7/3*2</f>
        <v>8.666666666666666</v>
      </c>
      <c r="R7" s="103">
        <f>AI7/10</f>
        <v>0.625</v>
      </c>
      <c r="S7" s="114">
        <f>(R7+AD7+AE7+AF7+AG7)/5*3</f>
        <v>0.375</v>
      </c>
      <c r="T7" s="114">
        <v>1</v>
      </c>
      <c r="U7" s="114">
        <f>T7</f>
        <v>1</v>
      </c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>
        <v>25</v>
      </c>
      <c r="AI7" s="114">
        <f>AH7/4</f>
        <v>6.25</v>
      </c>
      <c r="AJ7" s="115">
        <f>SUM(AU7:CU7)</f>
        <v>16</v>
      </c>
      <c r="AK7" s="116">
        <f>AJ7/AK$1*100</f>
        <v>14.814814814814813</v>
      </c>
      <c r="AL7" s="117">
        <f>(M7+Q7+AI7)/3</f>
        <v>4.972222222222222</v>
      </c>
      <c r="AM7" s="118">
        <f>AL7*10</f>
        <v>49.72222222222222</v>
      </c>
      <c r="AN7" s="119"/>
      <c r="AO7" s="119"/>
      <c r="AP7" s="120" t="str">
        <f>IF(AK7&gt;25,"RF",IF(AL7&gt;5.9,"A","EE"))</f>
        <v>EE</v>
      </c>
      <c r="AQ7" s="121"/>
      <c r="AR7" s="120" t="str">
        <f>IF(AP7="A","A",IF(AP7="RF",AP7,IF(AP7="EE",IF(AQ7="",AP7,IF(AQ7&gt;5.9,"A","RNEE")))))</f>
        <v>EE</v>
      </c>
      <c r="AS7" s="122">
        <f>IF(AQ7="",AL7,AQ7)</f>
        <v>4.972222222222222</v>
      </c>
      <c r="AT7"/>
      <c r="AU7" s="95">
        <v>2</v>
      </c>
      <c r="AV7" s="95">
        <v>2</v>
      </c>
      <c r="AW7" s="95"/>
      <c r="AX7" s="95"/>
      <c r="AY7" s="95"/>
      <c r="AZ7" s="95">
        <v>2</v>
      </c>
      <c r="BA7" s="95"/>
      <c r="BB7" s="96"/>
      <c r="BC7" s="95">
        <v>2</v>
      </c>
      <c r="BD7" s="95"/>
      <c r="BE7" s="95"/>
      <c r="BF7" s="95"/>
      <c r="BG7" s="95"/>
      <c r="BH7" s="95">
        <v>2</v>
      </c>
      <c r="BI7" s="96"/>
      <c r="BJ7" s="95"/>
      <c r="BK7" s="95">
        <v>2</v>
      </c>
      <c r="BL7" s="95"/>
      <c r="BM7" s="95">
        <v>2</v>
      </c>
      <c r="BN7" s="97"/>
      <c r="BO7" s="95"/>
      <c r="BP7" s="95"/>
      <c r="BQ7" s="95"/>
      <c r="BR7" s="95"/>
      <c r="BS7" s="95"/>
      <c r="BT7" s="95"/>
      <c r="BU7" s="95"/>
      <c r="BV7" s="95">
        <v>2</v>
      </c>
      <c r="BW7" s="96"/>
      <c r="BX7" s="95"/>
      <c r="BY7" s="95"/>
      <c r="BZ7" s="95"/>
      <c r="CA7" s="95"/>
      <c r="CB7" s="95"/>
      <c r="CC7" s="97"/>
      <c r="CD7" s="95"/>
      <c r="CE7" s="95"/>
      <c r="CF7" s="95"/>
      <c r="CG7" s="95"/>
      <c r="CH7" s="95"/>
      <c r="CI7" s="95"/>
      <c r="CJ7" s="95"/>
      <c r="CK7" s="95"/>
      <c r="CL7" s="96"/>
      <c r="CM7" s="95"/>
      <c r="CN7" s="95"/>
      <c r="CO7" s="95"/>
      <c r="CP7" s="95"/>
      <c r="CQ7" s="95"/>
      <c r="CR7" s="95"/>
      <c r="CS7" s="95"/>
      <c r="CT7" s="95"/>
      <c r="CU7" s="97"/>
      <c r="CV7" s="97"/>
      <c r="CW7" s="98" t="s">
        <v>105</v>
      </c>
    </row>
    <row r="8" spans="1:101" s="99" customFormat="1" ht="16.5" customHeight="1">
      <c r="A8"/>
      <c r="B8" s="84">
        <v>5</v>
      </c>
      <c r="C8" s="85" t="s">
        <v>288</v>
      </c>
      <c r="D8" s="86" t="s">
        <v>289</v>
      </c>
      <c r="E8" s="86" t="s">
        <v>95</v>
      </c>
      <c r="F8" s="86" t="s">
        <v>290</v>
      </c>
      <c r="G8" s="86">
        <v>1</v>
      </c>
      <c r="H8" s="87">
        <v>1</v>
      </c>
      <c r="I8" s="87">
        <v>0.5</v>
      </c>
      <c r="J8" s="87">
        <v>7</v>
      </c>
      <c r="K8" s="87">
        <f>J8/16*2.5</f>
        <v>1.09375</v>
      </c>
      <c r="L8" s="87">
        <v>7.2</v>
      </c>
      <c r="M8" s="87">
        <f>L8/2</f>
        <v>3.6</v>
      </c>
      <c r="N8" s="87">
        <v>1</v>
      </c>
      <c r="O8" s="87">
        <f>N8+2*AA8</f>
        <v>3</v>
      </c>
      <c r="P8" s="87">
        <v>8.2</v>
      </c>
      <c r="Q8" s="87">
        <f>P8/3*2</f>
        <v>5.466666666666666</v>
      </c>
      <c r="R8" s="87">
        <v>1</v>
      </c>
      <c r="S8" s="87">
        <f>(R8+AD8+AE8+AF8+AG8)/5*3</f>
        <v>3</v>
      </c>
      <c r="T8" s="87">
        <v>1</v>
      </c>
      <c r="U8" s="87">
        <f>T8</f>
        <v>1</v>
      </c>
      <c r="V8" s="87"/>
      <c r="W8" s="87"/>
      <c r="X8" s="87"/>
      <c r="Y8" s="87"/>
      <c r="Z8" s="87"/>
      <c r="AA8" s="87">
        <v>1</v>
      </c>
      <c r="AB8" s="87"/>
      <c r="AC8" s="87"/>
      <c r="AD8" s="87">
        <v>1</v>
      </c>
      <c r="AE8" s="87">
        <v>1</v>
      </c>
      <c r="AF8" s="87">
        <v>1</v>
      </c>
      <c r="AG8" s="87">
        <v>1</v>
      </c>
      <c r="AH8" s="87">
        <v>22</v>
      </c>
      <c r="AI8" s="87">
        <f>AH8/4</f>
        <v>5.5</v>
      </c>
      <c r="AJ8" s="88">
        <f>SUM(AU8:CU8)</f>
        <v>4</v>
      </c>
      <c r="AK8" s="89">
        <f>AJ8/AK$1*100</f>
        <v>3.7037037037037033</v>
      </c>
      <c r="AL8" s="123">
        <f>(H8+I8+K8+M8+O8+Q8+S8+AI8)/4</f>
        <v>5.790104166666667</v>
      </c>
      <c r="AM8" s="90">
        <f>AL8*10</f>
        <v>57.901041666666664</v>
      </c>
      <c r="AN8" s="91"/>
      <c r="AO8" s="91"/>
      <c r="AP8" s="92" t="str">
        <f>IF(AK8&gt;25,"RF",IF(AL8&gt;5.9,"A","EE"))</f>
        <v>EE</v>
      </c>
      <c r="AQ8" s="93"/>
      <c r="AR8" s="92" t="str">
        <f>IF(AP8="A","A",IF(AP8="RF",AP8,IF(AP8="EE",IF(AQ8="",AP8,IF(AQ8&gt;5.9,"A","RNEE")))))</f>
        <v>EE</v>
      </c>
      <c r="AS8" s="124">
        <f>IF(AQ8="",AL8,AQ8)</f>
        <v>5.790104166666667</v>
      </c>
      <c r="AT8"/>
      <c r="AU8" s="95"/>
      <c r="AV8" s="95"/>
      <c r="AW8" s="95"/>
      <c r="AX8" s="95"/>
      <c r="AY8" s="95"/>
      <c r="AZ8" s="95"/>
      <c r="BA8" s="95"/>
      <c r="BB8" s="96"/>
      <c r="BC8" s="95">
        <v>2</v>
      </c>
      <c r="BD8" s="95"/>
      <c r="BE8" s="95"/>
      <c r="BF8" s="95"/>
      <c r="BG8" s="95"/>
      <c r="BH8" s="95"/>
      <c r="BI8" s="96"/>
      <c r="BJ8" s="95"/>
      <c r="BK8" s="95"/>
      <c r="BL8" s="95"/>
      <c r="BM8" s="95"/>
      <c r="BN8" s="97"/>
      <c r="BO8" s="95">
        <v>2</v>
      </c>
      <c r="BP8" s="95"/>
      <c r="BQ8" s="95"/>
      <c r="BR8" s="95"/>
      <c r="BS8" s="95"/>
      <c r="BT8" s="95"/>
      <c r="BU8" s="95"/>
      <c r="BV8" s="95"/>
      <c r="BW8" s="96"/>
      <c r="BX8" s="95"/>
      <c r="BY8" s="95"/>
      <c r="BZ8" s="95"/>
      <c r="CA8" s="95"/>
      <c r="CB8" s="95"/>
      <c r="CC8" s="97"/>
      <c r="CD8" s="95"/>
      <c r="CE8" s="95"/>
      <c r="CF8" s="95"/>
      <c r="CG8" s="95"/>
      <c r="CH8" s="95"/>
      <c r="CI8" s="95"/>
      <c r="CJ8" s="95"/>
      <c r="CK8" s="95"/>
      <c r="CL8" s="96"/>
      <c r="CM8" s="95"/>
      <c r="CN8" s="95"/>
      <c r="CO8" s="95"/>
      <c r="CP8" s="95"/>
      <c r="CQ8" s="95"/>
      <c r="CR8" s="95"/>
      <c r="CS8" s="95"/>
      <c r="CT8" s="95"/>
      <c r="CU8" s="97"/>
      <c r="CV8" s="97"/>
      <c r="CW8" s="98" t="s">
        <v>92</v>
      </c>
    </row>
    <row r="9" spans="1:101" s="99" customFormat="1" ht="16.5" customHeight="1">
      <c r="A9"/>
      <c r="B9" s="100">
        <v>6</v>
      </c>
      <c r="C9" s="101" t="s">
        <v>291</v>
      </c>
      <c r="D9" s="102" t="s">
        <v>292</v>
      </c>
      <c r="E9" s="102" t="s">
        <v>137</v>
      </c>
      <c r="F9" s="102" t="s">
        <v>293</v>
      </c>
      <c r="G9" s="102">
        <v>1</v>
      </c>
      <c r="H9" s="103"/>
      <c r="I9" s="103">
        <v>0</v>
      </c>
      <c r="J9" s="103">
        <v>7</v>
      </c>
      <c r="K9" s="103">
        <f>J9/16*2.5</f>
        <v>1.09375</v>
      </c>
      <c r="L9" s="103">
        <v>0</v>
      </c>
      <c r="M9" s="103">
        <f>L9/2</f>
        <v>0</v>
      </c>
      <c r="N9" s="103">
        <f>Q9/10</f>
        <v>0</v>
      </c>
      <c r="O9" s="103">
        <f>N9+2*AA9</f>
        <v>0</v>
      </c>
      <c r="P9" s="103"/>
      <c r="Q9" s="103">
        <f>P9/3*2</f>
        <v>0</v>
      </c>
      <c r="R9" s="103">
        <f>AI9/10</f>
        <v>0</v>
      </c>
      <c r="S9" s="103">
        <f>(R9+AD9+AE9+AF9+AG9)/5*3</f>
        <v>0</v>
      </c>
      <c r="T9" s="103"/>
      <c r="U9" s="103">
        <f>T9</f>
        <v>0</v>
      </c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>
        <f>AH9/4</f>
        <v>0</v>
      </c>
      <c r="AJ9" s="104">
        <f>SUM(AU9:CU9)</f>
        <v>52</v>
      </c>
      <c r="AK9" s="105">
        <f>AJ9/AK$1*100</f>
        <v>48.148148148148145</v>
      </c>
      <c r="AL9" s="125">
        <f>(H9+I9+K9+M9+O9+Q9+S9+AI9)/4</f>
        <v>0.2734375</v>
      </c>
      <c r="AM9" s="106">
        <f>AL9*10</f>
        <v>2.734375</v>
      </c>
      <c r="AN9" s="107"/>
      <c r="AO9" s="107"/>
      <c r="AP9" s="108" t="str">
        <f>IF(AK9&gt;25,"RF",IF(AL9&gt;5.9,"A","EE"))</f>
        <v>RF</v>
      </c>
      <c r="AQ9" s="109"/>
      <c r="AR9" s="108" t="str">
        <f>IF(AP9="A","A",IF(AP9="RF",AP9,IF(AP9="EE",IF(AQ9="",AP9,IF(AQ9&gt;5.9,"A","RNEE")))))</f>
        <v>RF</v>
      </c>
      <c r="AS9" s="126">
        <f>IF(AQ9="",AL9,AQ9)</f>
        <v>0.2734375</v>
      </c>
      <c r="AT9"/>
      <c r="AU9" s="95">
        <v>2</v>
      </c>
      <c r="AV9" s="95">
        <v>2</v>
      </c>
      <c r="AW9" s="95">
        <v>2</v>
      </c>
      <c r="AX9" s="95">
        <v>2</v>
      </c>
      <c r="AY9" s="95">
        <v>2</v>
      </c>
      <c r="AZ9" s="95">
        <v>2</v>
      </c>
      <c r="BA9" s="95">
        <v>2</v>
      </c>
      <c r="BB9" s="96">
        <v>2</v>
      </c>
      <c r="BC9" s="95">
        <v>2</v>
      </c>
      <c r="BD9" s="95"/>
      <c r="BE9" s="95"/>
      <c r="BF9" s="95">
        <v>2</v>
      </c>
      <c r="BG9" s="95"/>
      <c r="BH9" s="95"/>
      <c r="BI9" s="96"/>
      <c r="BJ9" s="95"/>
      <c r="BK9" s="95"/>
      <c r="BL9" s="95">
        <v>2</v>
      </c>
      <c r="BM9" s="95">
        <v>2</v>
      </c>
      <c r="BN9" s="97"/>
      <c r="BO9" s="95"/>
      <c r="BP9" s="95"/>
      <c r="BQ9" s="95"/>
      <c r="BR9" s="95"/>
      <c r="BS9" s="95"/>
      <c r="BT9" s="95"/>
      <c r="BU9" s="95"/>
      <c r="BV9" s="95"/>
      <c r="BW9" s="96"/>
      <c r="BX9" s="95"/>
      <c r="BY9" s="95">
        <v>2</v>
      </c>
      <c r="BZ9" s="95">
        <v>2</v>
      </c>
      <c r="CA9" s="95">
        <v>2</v>
      </c>
      <c r="CB9" s="95"/>
      <c r="CC9" s="97"/>
      <c r="CD9" s="95">
        <v>2</v>
      </c>
      <c r="CE9" s="95">
        <v>2</v>
      </c>
      <c r="CF9" s="95">
        <v>2</v>
      </c>
      <c r="CG9" s="95">
        <v>2</v>
      </c>
      <c r="CH9" s="95">
        <v>2</v>
      </c>
      <c r="CI9" s="95">
        <v>2</v>
      </c>
      <c r="CJ9" s="95">
        <v>2</v>
      </c>
      <c r="CK9" s="95">
        <v>2</v>
      </c>
      <c r="CL9" s="96">
        <v>2</v>
      </c>
      <c r="CM9" s="95"/>
      <c r="CN9" s="95">
        <v>2</v>
      </c>
      <c r="CO9" s="95">
        <v>2</v>
      </c>
      <c r="CP9" s="95"/>
      <c r="CQ9" s="95"/>
      <c r="CR9" s="95"/>
      <c r="CS9" s="95"/>
      <c r="CT9" s="95"/>
      <c r="CU9" s="97"/>
      <c r="CV9" s="97"/>
      <c r="CW9" s="98" t="s">
        <v>113</v>
      </c>
    </row>
    <row r="10" spans="1:101" s="99" customFormat="1" ht="16.5" customHeight="1">
      <c r="A10"/>
      <c r="B10" s="84">
        <v>7</v>
      </c>
      <c r="C10" s="85" t="s">
        <v>294</v>
      </c>
      <c r="D10" s="86" t="s">
        <v>295</v>
      </c>
      <c r="E10" s="86" t="s">
        <v>89</v>
      </c>
      <c r="F10" s="86" t="s">
        <v>296</v>
      </c>
      <c r="G10" s="86">
        <v>1</v>
      </c>
      <c r="H10" s="87">
        <v>1</v>
      </c>
      <c r="I10" s="87">
        <v>0.5</v>
      </c>
      <c r="J10" s="87">
        <v>7</v>
      </c>
      <c r="K10" s="87">
        <f>J10/16*2.5</f>
        <v>1.09375</v>
      </c>
      <c r="L10" s="87">
        <v>11.8</v>
      </c>
      <c r="M10" s="87">
        <f>L10/2</f>
        <v>5.9</v>
      </c>
      <c r="N10" s="87">
        <v>1</v>
      </c>
      <c r="O10" s="87">
        <f>N10+2*AA10</f>
        <v>3</v>
      </c>
      <c r="P10" s="87">
        <v>8.5</v>
      </c>
      <c r="Q10" s="87">
        <f>P10/3*2</f>
        <v>5.666666666666667</v>
      </c>
      <c r="R10" s="87">
        <f>AI10/10</f>
        <v>0.225</v>
      </c>
      <c r="S10" s="87">
        <f>(R10+AD10+AE10+AF10+AG10)/5*3</f>
        <v>1.935</v>
      </c>
      <c r="T10" s="87">
        <v>1</v>
      </c>
      <c r="U10" s="87">
        <f>T10</f>
        <v>1</v>
      </c>
      <c r="V10" s="87"/>
      <c r="W10" s="87"/>
      <c r="X10" s="87"/>
      <c r="Y10" s="87"/>
      <c r="Z10" s="87"/>
      <c r="AA10" s="87">
        <v>1</v>
      </c>
      <c r="AB10" s="87"/>
      <c r="AC10" s="87"/>
      <c r="AD10" s="87">
        <v>1</v>
      </c>
      <c r="AE10" s="87">
        <v>1</v>
      </c>
      <c r="AF10" s="87">
        <v>1</v>
      </c>
      <c r="AG10" s="87"/>
      <c r="AH10" s="87">
        <v>9</v>
      </c>
      <c r="AI10" s="87">
        <f>AH10/4</f>
        <v>2.25</v>
      </c>
      <c r="AJ10" s="88">
        <f>SUM(AU10:CU10)</f>
        <v>14</v>
      </c>
      <c r="AK10" s="89">
        <f>AJ10/AK$1*100</f>
        <v>12.962962962962962</v>
      </c>
      <c r="AL10" s="123">
        <f>(H10+I10+K10+M10+O10+Q10+S10+AI10)/4</f>
        <v>5.336354166666666</v>
      </c>
      <c r="AM10" s="90">
        <f>AL10*10</f>
        <v>53.36354166666666</v>
      </c>
      <c r="AN10" s="91"/>
      <c r="AO10" s="91"/>
      <c r="AP10" s="92" t="str">
        <f>IF(AK10&gt;25,"RF",IF(AL10&gt;5.9,"A","EE"))</f>
        <v>EE</v>
      </c>
      <c r="AQ10" s="93"/>
      <c r="AR10" s="92" t="str">
        <f>IF(AP10="A","A",IF(AP10="RF",AP10,IF(AP10="EE",IF(AQ10="",AP10,IF(AQ10&gt;5.9,"A","RNEE")))))</f>
        <v>EE</v>
      </c>
      <c r="AS10" s="124">
        <f>IF(AQ10="",AL10,AQ10)</f>
        <v>5.336354166666666</v>
      </c>
      <c r="AT10"/>
      <c r="AU10" s="95" t="s">
        <v>91</v>
      </c>
      <c r="AV10" s="95" t="s">
        <v>91</v>
      </c>
      <c r="AW10" s="95"/>
      <c r="AX10" s="95"/>
      <c r="AY10" s="95"/>
      <c r="AZ10" s="95"/>
      <c r="BA10" s="95"/>
      <c r="BB10" s="96"/>
      <c r="BC10" s="95">
        <v>2</v>
      </c>
      <c r="BD10" s="95"/>
      <c r="BE10" s="95"/>
      <c r="BF10" s="95"/>
      <c r="BG10" s="95"/>
      <c r="BH10" s="95"/>
      <c r="BI10" s="96"/>
      <c r="BJ10" s="95"/>
      <c r="BK10" s="95"/>
      <c r="BL10" s="95">
        <v>2</v>
      </c>
      <c r="BM10" s="95"/>
      <c r="BN10" s="97"/>
      <c r="BO10" s="95"/>
      <c r="BP10" s="95"/>
      <c r="BQ10" s="95"/>
      <c r="BR10" s="95"/>
      <c r="BS10" s="95"/>
      <c r="BT10" s="95"/>
      <c r="BU10" s="95"/>
      <c r="BV10" s="95"/>
      <c r="BW10" s="96"/>
      <c r="BX10" s="95"/>
      <c r="BY10" s="95"/>
      <c r="BZ10" s="95"/>
      <c r="CA10" s="95"/>
      <c r="CB10" s="95">
        <v>2</v>
      </c>
      <c r="CC10" s="97"/>
      <c r="CD10" s="95"/>
      <c r="CE10" s="95">
        <v>2</v>
      </c>
      <c r="CF10" s="95">
        <v>2</v>
      </c>
      <c r="CG10" s="95">
        <v>2</v>
      </c>
      <c r="CH10" s="95"/>
      <c r="CI10" s="95"/>
      <c r="CJ10" s="95"/>
      <c r="CK10" s="95"/>
      <c r="CL10" s="96">
        <v>2</v>
      </c>
      <c r="CM10" s="95"/>
      <c r="CN10" s="95"/>
      <c r="CO10" s="95"/>
      <c r="CP10" s="95"/>
      <c r="CQ10" s="95"/>
      <c r="CR10" s="95"/>
      <c r="CS10" s="95"/>
      <c r="CT10" s="95"/>
      <c r="CU10" s="97"/>
      <c r="CV10" s="97"/>
      <c r="CW10" s="98" t="s">
        <v>118</v>
      </c>
    </row>
    <row r="11" spans="1:101" s="99" customFormat="1" ht="16.5" customHeight="1">
      <c r="A11"/>
      <c r="B11" s="111">
        <v>8</v>
      </c>
      <c r="C11" s="112" t="s">
        <v>297</v>
      </c>
      <c r="D11" s="113" t="s">
        <v>298</v>
      </c>
      <c r="E11" s="113" t="s">
        <v>283</v>
      </c>
      <c r="F11" s="113" t="s">
        <v>299</v>
      </c>
      <c r="G11" s="113">
        <v>2</v>
      </c>
      <c r="H11" s="114">
        <v>1</v>
      </c>
      <c r="I11" s="114">
        <v>0.5</v>
      </c>
      <c r="J11" s="114">
        <v>12</v>
      </c>
      <c r="K11" s="114">
        <f>J11/16*2.5</f>
        <v>1.875</v>
      </c>
      <c r="L11" s="114"/>
      <c r="M11" s="114">
        <f>L11/2</f>
        <v>0</v>
      </c>
      <c r="N11" s="114">
        <v>1</v>
      </c>
      <c r="O11" s="114">
        <f>N11+2*AA11</f>
        <v>2.6</v>
      </c>
      <c r="P11" s="114">
        <v>4</v>
      </c>
      <c r="Q11" s="114">
        <f>P11/3*2</f>
        <v>2.6666666666666665</v>
      </c>
      <c r="R11" s="114">
        <v>1</v>
      </c>
      <c r="S11" s="114">
        <f>(R11+AD11+AE11+AF11+AG11)/5*3</f>
        <v>1.02</v>
      </c>
      <c r="T11" s="114">
        <v>1</v>
      </c>
      <c r="U11" s="114">
        <f>T11</f>
        <v>1</v>
      </c>
      <c r="V11" s="114"/>
      <c r="W11" s="114"/>
      <c r="X11" s="114"/>
      <c r="Y11" s="114"/>
      <c r="Z11" s="114"/>
      <c r="AA11" s="114">
        <v>0.8</v>
      </c>
      <c r="AB11" s="114"/>
      <c r="AC11" s="114"/>
      <c r="AD11" s="114">
        <v>0.7</v>
      </c>
      <c r="AE11" s="114"/>
      <c r="AF11" s="114"/>
      <c r="AG11" s="114"/>
      <c r="AH11" s="114">
        <v>5.7</v>
      </c>
      <c r="AI11" s="114">
        <f>AH11/4</f>
        <v>1.425</v>
      </c>
      <c r="AJ11" s="115">
        <f>SUM(AU11:CU11)</f>
        <v>12</v>
      </c>
      <c r="AK11" s="116">
        <f>AJ11/AK$1*100</f>
        <v>11.11111111111111</v>
      </c>
      <c r="AL11" s="117">
        <f>(H11+I11+K11+M11+O11+Q11+S11+AI11)/4</f>
        <v>2.7716666666666665</v>
      </c>
      <c r="AM11" s="118">
        <f>AL11*10</f>
        <v>27.716666666666665</v>
      </c>
      <c r="AN11" s="119"/>
      <c r="AO11" s="119"/>
      <c r="AP11" s="120" t="str">
        <f>IF(AK11&gt;25,"RF",IF(AL11&gt;5.9,"A","EE"))</f>
        <v>EE</v>
      </c>
      <c r="AQ11" s="121"/>
      <c r="AR11" s="120" t="str">
        <f>IF(AP11="A","A",IF(AP11="RF",AP11,IF(AP11="EE",IF(AQ11="",AP11,IF(AQ11&gt;5.9,"A","RNEE")))))</f>
        <v>EE</v>
      </c>
      <c r="AS11" s="122">
        <f>IF(AQ11="",AL11,AQ11)</f>
        <v>2.7716666666666665</v>
      </c>
      <c r="AT11"/>
      <c r="AU11" s="95"/>
      <c r="AV11" s="95">
        <v>2</v>
      </c>
      <c r="AW11" s="95"/>
      <c r="AX11" s="95"/>
      <c r="AY11" s="95"/>
      <c r="AZ11" s="95"/>
      <c r="BA11" s="95"/>
      <c r="BB11" s="96"/>
      <c r="BC11" s="95">
        <v>2</v>
      </c>
      <c r="BD11" s="95"/>
      <c r="BE11" s="95"/>
      <c r="BF11" s="95"/>
      <c r="BG11" s="95"/>
      <c r="BH11" s="95"/>
      <c r="BI11" s="96"/>
      <c r="BJ11" s="95">
        <v>2</v>
      </c>
      <c r="BK11" s="95">
        <v>2</v>
      </c>
      <c r="BL11" s="95">
        <v>2</v>
      </c>
      <c r="BM11" s="95"/>
      <c r="BN11" s="97"/>
      <c r="BO11" s="95"/>
      <c r="BP11" s="95"/>
      <c r="BQ11" s="95"/>
      <c r="BR11" s="95"/>
      <c r="BS11" s="95"/>
      <c r="BT11" s="95"/>
      <c r="BU11" s="95"/>
      <c r="BV11" s="95"/>
      <c r="BW11" s="96"/>
      <c r="BX11" s="95"/>
      <c r="BY11" s="95"/>
      <c r="BZ11" s="95"/>
      <c r="CA11" s="95"/>
      <c r="CB11" s="95"/>
      <c r="CC11" s="97"/>
      <c r="CD11" s="95"/>
      <c r="CE11" s="95"/>
      <c r="CF11" s="95"/>
      <c r="CG11" s="95"/>
      <c r="CH11" s="95"/>
      <c r="CI11" s="95"/>
      <c r="CJ11" s="95">
        <v>2</v>
      </c>
      <c r="CK11" s="95"/>
      <c r="CL11" s="96"/>
      <c r="CM11" s="95"/>
      <c r="CN11" s="95"/>
      <c r="CO11" s="95"/>
      <c r="CP11" s="95"/>
      <c r="CQ11" s="95"/>
      <c r="CR11" s="95"/>
      <c r="CS11" s="95"/>
      <c r="CT11" s="95"/>
      <c r="CU11" s="97"/>
      <c r="CV11" s="97"/>
      <c r="CW11" s="98" t="s">
        <v>123</v>
      </c>
    </row>
    <row r="12" spans="1:101" s="99" customFormat="1" ht="16.5" customHeight="1">
      <c r="A12"/>
      <c r="B12" s="84">
        <v>9</v>
      </c>
      <c r="C12" s="85" t="s">
        <v>300</v>
      </c>
      <c r="D12" s="86" t="s">
        <v>301</v>
      </c>
      <c r="E12" s="86" t="s">
        <v>283</v>
      </c>
      <c r="F12" s="86" t="s">
        <v>302</v>
      </c>
      <c r="G12" s="86">
        <v>2</v>
      </c>
      <c r="H12" s="87">
        <v>1</v>
      </c>
      <c r="I12" s="87">
        <v>0.5</v>
      </c>
      <c r="J12" s="87">
        <v>12</v>
      </c>
      <c r="K12" s="87">
        <f>J12/16*2.5</f>
        <v>1.875</v>
      </c>
      <c r="L12" s="87">
        <v>8</v>
      </c>
      <c r="M12" s="87">
        <f>L12/2</f>
        <v>4</v>
      </c>
      <c r="N12" s="87">
        <v>1</v>
      </c>
      <c r="O12" s="87">
        <f>N12+2*AA12</f>
        <v>1</v>
      </c>
      <c r="P12" s="87">
        <v>10</v>
      </c>
      <c r="Q12" s="87">
        <f>P12/3*2</f>
        <v>6.666666666666667</v>
      </c>
      <c r="R12" s="87">
        <v>1</v>
      </c>
      <c r="S12" s="87">
        <f>(R12+AD12+AE12+AF12+AG12)/5*3</f>
        <v>0.6000000000000001</v>
      </c>
      <c r="T12" s="87">
        <v>1</v>
      </c>
      <c r="U12" s="87">
        <f>T12</f>
        <v>1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>
        <v>13</v>
      </c>
      <c r="AI12" s="87">
        <f>AH12/4</f>
        <v>3.25</v>
      </c>
      <c r="AJ12" s="88">
        <f>SUM(AU12:CU12)</f>
        <v>14</v>
      </c>
      <c r="AK12" s="89">
        <f>AJ12/AK$1*100</f>
        <v>12.962962962962962</v>
      </c>
      <c r="AL12" s="123">
        <f>(H12+I12+K12+M12+O12+Q12+S12+AI12)/4</f>
        <v>4.722916666666666</v>
      </c>
      <c r="AM12" s="90">
        <f>AL12*10</f>
        <v>47.229166666666664</v>
      </c>
      <c r="AN12" s="91"/>
      <c r="AO12" s="91"/>
      <c r="AP12" s="92" t="str">
        <f>IF(AK12&gt;25,"RF",IF(AL12&gt;5.9,"A","EE"))</f>
        <v>EE</v>
      </c>
      <c r="AQ12" s="93"/>
      <c r="AR12" s="92" t="str">
        <f>IF(AP12="A","A",IF(AP12="RF",AP12,IF(AP12="EE",IF(AQ12="",AP12,IF(AQ12&gt;5.9,"A","RNEE")))))</f>
        <v>EE</v>
      </c>
      <c r="AS12" s="124">
        <f>IF(AQ12="",AL12,AQ12)</f>
        <v>4.722916666666666</v>
      </c>
      <c r="AT12"/>
      <c r="AU12" s="95"/>
      <c r="AV12" s="95"/>
      <c r="AW12" s="95"/>
      <c r="AX12" s="95"/>
      <c r="AY12" s="95"/>
      <c r="AZ12" s="95"/>
      <c r="BA12" s="95"/>
      <c r="BB12" s="96"/>
      <c r="BC12" s="95">
        <v>2</v>
      </c>
      <c r="BD12" s="95"/>
      <c r="BE12" s="95"/>
      <c r="BF12" s="95"/>
      <c r="BG12" s="95"/>
      <c r="BH12" s="95"/>
      <c r="BI12" s="96"/>
      <c r="BJ12" s="95"/>
      <c r="BK12" s="95"/>
      <c r="BL12" s="95"/>
      <c r="BM12" s="95">
        <v>2</v>
      </c>
      <c r="BN12" s="97"/>
      <c r="BO12" s="95"/>
      <c r="BP12" s="95"/>
      <c r="BQ12" s="95">
        <v>2</v>
      </c>
      <c r="BR12" s="95"/>
      <c r="BS12" s="95"/>
      <c r="BT12" s="95"/>
      <c r="BU12" s="95"/>
      <c r="BV12" s="95"/>
      <c r="BW12" s="96"/>
      <c r="BX12" s="95"/>
      <c r="BY12" s="95">
        <v>2</v>
      </c>
      <c r="BZ12" s="95">
        <v>2</v>
      </c>
      <c r="CA12" s="95"/>
      <c r="CB12" s="95"/>
      <c r="CC12" s="97"/>
      <c r="CD12" s="95"/>
      <c r="CE12" s="95"/>
      <c r="CF12" s="95"/>
      <c r="CG12" s="95">
        <v>2</v>
      </c>
      <c r="CH12" s="95">
        <v>2</v>
      </c>
      <c r="CI12" s="95"/>
      <c r="CJ12" s="95"/>
      <c r="CK12" s="95"/>
      <c r="CL12" s="96"/>
      <c r="CM12" s="95"/>
      <c r="CN12" s="95"/>
      <c r="CO12" s="95"/>
      <c r="CP12" s="95"/>
      <c r="CQ12" s="95"/>
      <c r="CR12" s="95"/>
      <c r="CS12" s="95"/>
      <c r="CT12" s="95"/>
      <c r="CU12" s="97"/>
      <c r="CV12" s="97"/>
      <c r="CW12" s="98" t="s">
        <v>105</v>
      </c>
    </row>
    <row r="13" spans="1:101" s="129" customFormat="1" ht="16.5" customHeight="1">
      <c r="A13" s="127"/>
      <c r="B13" s="100">
        <v>10</v>
      </c>
      <c r="C13" s="101" t="s">
        <v>303</v>
      </c>
      <c r="D13" s="102" t="s">
        <v>304</v>
      </c>
      <c r="E13" s="102" t="s">
        <v>283</v>
      </c>
      <c r="F13" s="102" t="s">
        <v>305</v>
      </c>
      <c r="G13" s="102">
        <v>2</v>
      </c>
      <c r="H13" s="103">
        <v>1</v>
      </c>
      <c r="I13" s="103">
        <v>0.5</v>
      </c>
      <c r="J13" s="103">
        <v>12</v>
      </c>
      <c r="K13" s="103">
        <f>J13/16*2.5</f>
        <v>1.875</v>
      </c>
      <c r="L13" s="103">
        <v>14.9</v>
      </c>
      <c r="M13" s="103">
        <f>L13/2</f>
        <v>7.45</v>
      </c>
      <c r="N13" s="103">
        <f>Q13/10</f>
        <v>0</v>
      </c>
      <c r="O13" s="103">
        <f>N13+2*AA13</f>
        <v>0.72</v>
      </c>
      <c r="P13" s="103"/>
      <c r="Q13" s="103">
        <f>P13/3*2</f>
        <v>0</v>
      </c>
      <c r="R13" s="103">
        <v>1</v>
      </c>
      <c r="S13" s="103">
        <f>(R13+AD13+AE13+AF13+AG13)/5*3</f>
        <v>1.4639999999999995</v>
      </c>
      <c r="T13" s="103">
        <v>1</v>
      </c>
      <c r="U13" s="103">
        <f>T13</f>
        <v>1</v>
      </c>
      <c r="V13" s="103"/>
      <c r="W13" s="103"/>
      <c r="X13" s="103"/>
      <c r="Y13" s="103"/>
      <c r="Z13" s="103"/>
      <c r="AA13" s="103">
        <f>AD13</f>
        <v>0.36</v>
      </c>
      <c r="AB13" s="103"/>
      <c r="AC13" s="103"/>
      <c r="AD13" s="103">
        <f>AE13</f>
        <v>0.36</v>
      </c>
      <c r="AE13" s="103">
        <f>AF13</f>
        <v>0.36</v>
      </c>
      <c r="AF13" s="103">
        <f>AG13</f>
        <v>0.36</v>
      </c>
      <c r="AG13" s="103">
        <f>AI13/10</f>
        <v>0.36</v>
      </c>
      <c r="AH13" s="103">
        <v>14.4</v>
      </c>
      <c r="AI13" s="103">
        <f>AH13/4</f>
        <v>3.6</v>
      </c>
      <c r="AJ13" s="104">
        <f>SUM(AU13:CU13)</f>
        <v>22</v>
      </c>
      <c r="AK13" s="105">
        <f>AJ13/AK$1*100</f>
        <v>20.37037037037037</v>
      </c>
      <c r="AL13" s="125">
        <f>(H13+I13+K13+M13+O13+Q13+S13+AI13)/4</f>
        <v>4.15225</v>
      </c>
      <c r="AM13" s="106">
        <f>AL13*10</f>
        <v>41.52250000000001</v>
      </c>
      <c r="AN13" s="107"/>
      <c r="AO13" s="107"/>
      <c r="AP13" s="108" t="str">
        <f>IF(AK13&gt;25,"RF",IF(AL13&gt;5.9,"A","EE"))</f>
        <v>EE</v>
      </c>
      <c r="AQ13" s="109"/>
      <c r="AR13" s="108" t="str">
        <f>IF(AP13="A","A",IF(AP13="RF",AP13,IF(AP13="EE",IF(AQ13="",AP13,IF(AQ13&gt;5.9,"A","RNEE")))))</f>
        <v>EE</v>
      </c>
      <c r="AS13" s="126">
        <f>IF(AQ13="",AL13,AQ13)</f>
        <v>4.15225</v>
      </c>
      <c r="AT13" s="127"/>
      <c r="AU13" s="95"/>
      <c r="AV13" s="95"/>
      <c r="AW13" s="95"/>
      <c r="AX13" s="95"/>
      <c r="AY13" s="95"/>
      <c r="AZ13" s="95"/>
      <c r="BA13" s="95"/>
      <c r="BB13" s="96"/>
      <c r="BC13" s="95"/>
      <c r="BD13" s="95"/>
      <c r="BE13" s="95"/>
      <c r="BF13" s="95"/>
      <c r="BG13" s="95"/>
      <c r="BH13" s="95"/>
      <c r="BI13" s="96"/>
      <c r="BJ13" s="95"/>
      <c r="BK13" s="95">
        <v>2</v>
      </c>
      <c r="BL13" s="95"/>
      <c r="BM13" s="95"/>
      <c r="BN13" s="97"/>
      <c r="BO13" s="95"/>
      <c r="BP13" s="95"/>
      <c r="BQ13" s="95">
        <v>2</v>
      </c>
      <c r="BR13" s="95">
        <v>2</v>
      </c>
      <c r="BS13" s="95"/>
      <c r="BT13" s="95"/>
      <c r="BU13" s="95">
        <v>2</v>
      </c>
      <c r="BV13" s="95">
        <v>2</v>
      </c>
      <c r="BW13" s="96"/>
      <c r="BX13" s="95"/>
      <c r="BY13" s="95">
        <v>2</v>
      </c>
      <c r="BZ13" s="95">
        <v>2</v>
      </c>
      <c r="CA13" s="95">
        <v>2</v>
      </c>
      <c r="CB13" s="95">
        <v>2</v>
      </c>
      <c r="CC13" s="97"/>
      <c r="CD13" s="95">
        <v>2</v>
      </c>
      <c r="CE13" s="95"/>
      <c r="CF13" s="95"/>
      <c r="CG13" s="95"/>
      <c r="CH13" s="95"/>
      <c r="CI13" s="95"/>
      <c r="CJ13" s="95"/>
      <c r="CK13" s="95">
        <v>2</v>
      </c>
      <c r="CL13" s="96"/>
      <c r="CM13" s="95"/>
      <c r="CN13" s="95"/>
      <c r="CO13" s="95"/>
      <c r="CP13" s="95"/>
      <c r="CQ13" s="95"/>
      <c r="CR13" s="95"/>
      <c r="CS13" s="95"/>
      <c r="CT13" s="95"/>
      <c r="CU13" s="97"/>
      <c r="CV13" s="97"/>
      <c r="CW13" s="128" t="s">
        <v>130</v>
      </c>
    </row>
    <row r="14" spans="1:101" s="99" customFormat="1" ht="16.5" customHeight="1">
      <c r="A14"/>
      <c r="B14" s="84">
        <v>11</v>
      </c>
      <c r="C14" s="85" t="s">
        <v>306</v>
      </c>
      <c r="D14" s="86" t="s">
        <v>307</v>
      </c>
      <c r="E14" s="86" t="s">
        <v>95</v>
      </c>
      <c r="F14" s="86" t="s">
        <v>308</v>
      </c>
      <c r="G14" s="86">
        <v>2</v>
      </c>
      <c r="H14" s="87">
        <v>1</v>
      </c>
      <c r="I14" s="87">
        <v>0.5</v>
      </c>
      <c r="J14" s="87">
        <v>12</v>
      </c>
      <c r="K14" s="87">
        <f>J14/16*2.5</f>
        <v>1.875</v>
      </c>
      <c r="L14" s="87">
        <v>8.9</v>
      </c>
      <c r="M14" s="87">
        <f>L14/2</f>
        <v>4.45</v>
      </c>
      <c r="N14" s="87">
        <f>Q14/10</f>
        <v>0.8</v>
      </c>
      <c r="O14" s="87">
        <f>N14+2*AA14</f>
        <v>2.8</v>
      </c>
      <c r="P14" s="87">
        <v>12</v>
      </c>
      <c r="Q14" s="87">
        <f>P14/3*2</f>
        <v>8</v>
      </c>
      <c r="R14" s="87">
        <v>1</v>
      </c>
      <c r="S14" s="87">
        <f>(R14+AD14+AE14+AF14+AG14)/5*3</f>
        <v>0.6000000000000001</v>
      </c>
      <c r="T14" s="87">
        <v>1</v>
      </c>
      <c r="U14" s="87">
        <f>T14</f>
        <v>1</v>
      </c>
      <c r="V14" s="87"/>
      <c r="W14" s="87"/>
      <c r="X14" s="87"/>
      <c r="Y14" s="87"/>
      <c r="Z14" s="87"/>
      <c r="AA14" s="87">
        <v>1</v>
      </c>
      <c r="AB14" s="87"/>
      <c r="AC14" s="87"/>
      <c r="AD14" s="87"/>
      <c r="AE14" s="87"/>
      <c r="AF14" s="87"/>
      <c r="AG14" s="87"/>
      <c r="AH14" s="87">
        <v>22</v>
      </c>
      <c r="AI14" s="87">
        <f>AH14/4</f>
        <v>5.5</v>
      </c>
      <c r="AJ14" s="88">
        <f>SUM(AU14:CU14)</f>
        <v>4</v>
      </c>
      <c r="AK14" s="89">
        <f>AJ14/AK$1*100</f>
        <v>3.7037037037037033</v>
      </c>
      <c r="AL14" s="123">
        <f>(H14+I14+K14+M14+O14+Q14+S14+AI14)/4</f>
        <v>6.18125</v>
      </c>
      <c r="AM14" s="90">
        <f>AL14*10</f>
        <v>61.8125</v>
      </c>
      <c r="AN14" s="91"/>
      <c r="AO14" s="91"/>
      <c r="AP14" s="92" t="str">
        <f>IF(AK14&gt;25,"RF",IF(AL14&gt;5.9,"A","EE"))</f>
        <v>A</v>
      </c>
      <c r="AQ14" s="93"/>
      <c r="AR14" s="92" t="str">
        <f>IF(AP14="A","A",IF(AP14="RF",AP14,IF(AP14="EE",IF(AQ14="",AP14,IF(AQ14&gt;5.9,"A","RNEE")))))</f>
        <v>A</v>
      </c>
      <c r="AS14" s="124">
        <f>IF(AQ14="",AL14,AQ14)</f>
        <v>6.18125</v>
      </c>
      <c r="AT14"/>
      <c r="AU14" s="95" t="s">
        <v>91</v>
      </c>
      <c r="AV14" s="95" t="s">
        <v>91</v>
      </c>
      <c r="AW14" s="95">
        <v>2</v>
      </c>
      <c r="AX14" s="95"/>
      <c r="AY14" s="95"/>
      <c r="AZ14" s="95"/>
      <c r="BA14" s="95"/>
      <c r="BB14" s="96"/>
      <c r="BC14" s="95"/>
      <c r="BD14" s="95"/>
      <c r="BE14" s="95"/>
      <c r="BF14" s="95"/>
      <c r="BG14" s="95">
        <v>2</v>
      </c>
      <c r="BH14" s="95"/>
      <c r="BI14" s="96"/>
      <c r="BJ14" s="95"/>
      <c r="BK14" s="95"/>
      <c r="BL14" s="95"/>
      <c r="BM14" s="95"/>
      <c r="BN14" s="97"/>
      <c r="BO14" s="95"/>
      <c r="BP14" s="95"/>
      <c r="BQ14" s="95"/>
      <c r="BR14" s="95"/>
      <c r="BS14" s="95"/>
      <c r="BT14" s="95"/>
      <c r="BU14" s="95"/>
      <c r="BV14" s="95"/>
      <c r="BW14" s="96"/>
      <c r="BX14" s="95"/>
      <c r="BY14" s="95"/>
      <c r="BZ14" s="95"/>
      <c r="CA14" s="95"/>
      <c r="CB14" s="95"/>
      <c r="CC14" s="97"/>
      <c r="CD14" s="95"/>
      <c r="CE14" s="95"/>
      <c r="CF14" s="95"/>
      <c r="CG14" s="95"/>
      <c r="CH14" s="95"/>
      <c r="CI14" s="95"/>
      <c r="CJ14" s="95"/>
      <c r="CK14" s="95"/>
      <c r="CL14" s="96"/>
      <c r="CM14" s="95"/>
      <c r="CN14" s="95"/>
      <c r="CO14" s="95"/>
      <c r="CP14" s="95"/>
      <c r="CQ14" s="95"/>
      <c r="CR14" s="95"/>
      <c r="CS14" s="95"/>
      <c r="CT14" s="95"/>
      <c r="CU14" s="97"/>
      <c r="CV14" s="97"/>
      <c r="CW14" s="98" t="s">
        <v>134</v>
      </c>
    </row>
    <row r="15" spans="1:101" s="99" customFormat="1" ht="16.5" customHeight="1">
      <c r="A15"/>
      <c r="B15" s="111">
        <v>12</v>
      </c>
      <c r="C15" s="112" t="s">
        <v>309</v>
      </c>
      <c r="D15" s="113" t="s">
        <v>310</v>
      </c>
      <c r="E15" s="113" t="s">
        <v>283</v>
      </c>
      <c r="F15" s="113" t="s">
        <v>311</v>
      </c>
      <c r="G15" s="113">
        <v>2</v>
      </c>
      <c r="H15" s="114">
        <v>1</v>
      </c>
      <c r="I15" s="114">
        <v>0.5</v>
      </c>
      <c r="J15" s="114">
        <v>12</v>
      </c>
      <c r="K15" s="114">
        <f>J15/16*2.5</f>
        <v>1.875</v>
      </c>
      <c r="L15" s="114">
        <v>11.9</v>
      </c>
      <c r="M15" s="114">
        <f>L15/2</f>
        <v>5.95</v>
      </c>
      <c r="N15" s="114">
        <v>1</v>
      </c>
      <c r="O15" s="114">
        <f>N15+2*AA15</f>
        <v>3</v>
      </c>
      <c r="P15" s="114"/>
      <c r="Q15" s="114">
        <f>P15/3*2</f>
        <v>0</v>
      </c>
      <c r="R15" s="114">
        <v>1</v>
      </c>
      <c r="S15" s="114">
        <f>(R15+AD15+AE15+AF15+AG15)/5*3</f>
        <v>1.7999999999999998</v>
      </c>
      <c r="T15" s="114">
        <v>1</v>
      </c>
      <c r="U15" s="114">
        <f>T15</f>
        <v>1</v>
      </c>
      <c r="V15" s="114"/>
      <c r="W15" s="114"/>
      <c r="X15" s="114"/>
      <c r="Y15" s="114"/>
      <c r="Z15" s="114"/>
      <c r="AA15" s="114">
        <v>1</v>
      </c>
      <c r="AB15" s="114"/>
      <c r="AC15" s="114"/>
      <c r="AD15" s="114">
        <v>1</v>
      </c>
      <c r="AE15" s="114">
        <v>1</v>
      </c>
      <c r="AF15" s="114"/>
      <c r="AG15" s="114"/>
      <c r="AH15" s="114"/>
      <c r="AI15" s="114">
        <f>AH15/4</f>
        <v>0</v>
      </c>
      <c r="AJ15" s="115">
        <f>SUM(AU15:CU15)</f>
        <v>8</v>
      </c>
      <c r="AK15" s="116">
        <f>AJ15/AK$1*100</f>
        <v>7.4074074074074066</v>
      </c>
      <c r="AL15" s="117">
        <f>(H15+I15+K15+M15+O15+Q15+S15+AI15)/4</f>
        <v>3.53125</v>
      </c>
      <c r="AM15" s="118">
        <f>AL15*10</f>
        <v>35.3125</v>
      </c>
      <c r="AN15" s="119"/>
      <c r="AO15" s="119"/>
      <c r="AP15" s="120" t="str">
        <f>IF(AK15&gt;25,"RF",IF(AL15&gt;5.9,"A","EE"))</f>
        <v>EE</v>
      </c>
      <c r="AQ15" s="121"/>
      <c r="AR15" s="120" t="str">
        <f>IF(AP15="A","A",IF(AP15="RF",AP15,IF(AP15="EE",IF(AQ15="",AP15,IF(AQ15&gt;5.9,"A","RNEE")))))</f>
        <v>EE</v>
      </c>
      <c r="AS15" s="122">
        <f>IF(AQ15="",AL15,AQ15)</f>
        <v>3.53125</v>
      </c>
      <c r="AT15"/>
      <c r="AU15" s="95">
        <v>2</v>
      </c>
      <c r="AV15" s="95"/>
      <c r="AW15" s="95"/>
      <c r="AX15" s="95"/>
      <c r="AY15" s="95"/>
      <c r="AZ15" s="95"/>
      <c r="BA15" s="95"/>
      <c r="BB15" s="96"/>
      <c r="BC15" s="95"/>
      <c r="BD15" s="95"/>
      <c r="BE15" s="95"/>
      <c r="BF15" s="95"/>
      <c r="BG15" s="95"/>
      <c r="BH15" s="95"/>
      <c r="BI15" s="96"/>
      <c r="BJ15" s="95"/>
      <c r="BK15" s="95"/>
      <c r="BL15" s="95"/>
      <c r="BM15" s="95"/>
      <c r="BN15" s="97"/>
      <c r="BO15" s="95">
        <v>2</v>
      </c>
      <c r="BP15" s="95"/>
      <c r="BQ15" s="95"/>
      <c r="BR15" s="95"/>
      <c r="BS15" s="95"/>
      <c r="BT15" s="95"/>
      <c r="BU15" s="95"/>
      <c r="BV15" s="95"/>
      <c r="BW15" s="96"/>
      <c r="BX15" s="95"/>
      <c r="BY15" s="95"/>
      <c r="BZ15" s="95">
        <v>2</v>
      </c>
      <c r="CA15" s="95">
        <v>2</v>
      </c>
      <c r="CB15" s="95"/>
      <c r="CC15" s="97"/>
      <c r="CD15" s="95"/>
      <c r="CE15" s="95"/>
      <c r="CF15" s="95"/>
      <c r="CG15" s="95"/>
      <c r="CH15" s="95"/>
      <c r="CI15" s="95"/>
      <c r="CJ15" s="95"/>
      <c r="CK15" s="95"/>
      <c r="CL15" s="96"/>
      <c r="CM15" s="95"/>
      <c r="CN15" s="95"/>
      <c r="CO15" s="95"/>
      <c r="CP15" s="95"/>
      <c r="CQ15" s="95"/>
      <c r="CR15" s="95"/>
      <c r="CS15" s="95"/>
      <c r="CT15" s="95"/>
      <c r="CU15" s="97"/>
      <c r="CV15" s="97"/>
      <c r="CW15" s="98" t="s">
        <v>139</v>
      </c>
    </row>
    <row r="16" spans="1:101" s="99" customFormat="1" ht="16.5" customHeight="1">
      <c r="A16"/>
      <c r="B16" s="84">
        <v>13</v>
      </c>
      <c r="C16" s="85" t="s">
        <v>312</v>
      </c>
      <c r="D16" s="86" t="s">
        <v>313</v>
      </c>
      <c r="E16" s="86" t="s">
        <v>121</v>
      </c>
      <c r="F16" s="86" t="s">
        <v>314</v>
      </c>
      <c r="G16" s="86">
        <v>2</v>
      </c>
      <c r="H16" s="87">
        <v>0</v>
      </c>
      <c r="I16" s="87">
        <v>0.5</v>
      </c>
      <c r="J16" s="87">
        <v>12</v>
      </c>
      <c r="K16" s="87">
        <f>J16/16*2.5</f>
        <v>1.875</v>
      </c>
      <c r="L16" s="87">
        <v>3.3</v>
      </c>
      <c r="M16" s="87">
        <f>L16/2</f>
        <v>1.65</v>
      </c>
      <c r="N16" s="87">
        <v>1</v>
      </c>
      <c r="O16" s="87">
        <f>N16+2*AA16</f>
        <v>2.6</v>
      </c>
      <c r="P16" s="87">
        <v>5.2</v>
      </c>
      <c r="Q16" s="87">
        <f>P16/3*2</f>
        <v>3.466666666666667</v>
      </c>
      <c r="R16" s="87">
        <v>1</v>
      </c>
      <c r="S16" s="87">
        <f>(R16+AD16+AE16+AF16+AG16)/5*3</f>
        <v>0.6000000000000001</v>
      </c>
      <c r="T16" s="87">
        <v>0</v>
      </c>
      <c r="U16" s="87">
        <f>T16</f>
        <v>0</v>
      </c>
      <c r="V16" s="87"/>
      <c r="W16" s="87"/>
      <c r="X16" s="87"/>
      <c r="Y16" s="87"/>
      <c r="Z16" s="87"/>
      <c r="AA16" s="87">
        <v>0.8</v>
      </c>
      <c r="AB16" s="87"/>
      <c r="AC16" s="87"/>
      <c r="AD16" s="87"/>
      <c r="AE16" s="87"/>
      <c r="AF16" s="87"/>
      <c r="AG16" s="87"/>
      <c r="AH16" s="87">
        <v>4</v>
      </c>
      <c r="AI16" s="87">
        <f>AH16/4</f>
        <v>1</v>
      </c>
      <c r="AJ16" s="88">
        <f>SUM(AU16:CU16)</f>
        <v>24</v>
      </c>
      <c r="AK16" s="89">
        <f>AJ16/AK$1*100</f>
        <v>22.22222222222222</v>
      </c>
      <c r="AL16" s="123">
        <f>(H16+I16+K16+M16+O16+Q16+S16+AI16)/4</f>
        <v>2.9229166666666666</v>
      </c>
      <c r="AM16" s="90">
        <f>AL16*10</f>
        <v>29.229166666666664</v>
      </c>
      <c r="AN16" s="91"/>
      <c r="AO16" s="91"/>
      <c r="AP16" s="92" t="str">
        <f>IF(AK16&gt;25,"RF",IF(AL16&gt;5.9,"A","EE"))</f>
        <v>EE</v>
      </c>
      <c r="AQ16" s="93"/>
      <c r="AR16" s="92" t="str">
        <f>IF(AP16="A","A",IF(AP16="RF",AP16,IF(AP16="EE",IF(AQ16="",AP16,IF(AQ16&gt;5.9,"A","RNEE")))))</f>
        <v>EE</v>
      </c>
      <c r="AS16" s="124">
        <f>IF(AQ16="",AL16,AQ16)</f>
        <v>2.9229166666666666</v>
      </c>
      <c r="AT16"/>
      <c r="AU16" s="95">
        <v>2</v>
      </c>
      <c r="AV16" s="95">
        <v>2</v>
      </c>
      <c r="AW16" s="95">
        <v>2</v>
      </c>
      <c r="AX16" s="95"/>
      <c r="AY16" s="95"/>
      <c r="AZ16" s="95"/>
      <c r="BA16" s="95">
        <v>2</v>
      </c>
      <c r="BB16" s="96"/>
      <c r="BC16" s="95">
        <v>2</v>
      </c>
      <c r="BD16" s="95"/>
      <c r="BE16" s="95"/>
      <c r="BF16" s="95"/>
      <c r="BG16" s="95"/>
      <c r="BH16" s="95"/>
      <c r="BI16" s="96"/>
      <c r="BJ16" s="95"/>
      <c r="BK16" s="95"/>
      <c r="BL16" s="95">
        <v>2</v>
      </c>
      <c r="BM16" s="95"/>
      <c r="BN16" s="97"/>
      <c r="BO16" s="95">
        <v>2</v>
      </c>
      <c r="BP16" s="95"/>
      <c r="BQ16" s="95"/>
      <c r="BR16" s="95"/>
      <c r="BS16" s="95"/>
      <c r="BT16" s="95"/>
      <c r="BU16" s="95">
        <v>2</v>
      </c>
      <c r="BV16" s="95">
        <v>2</v>
      </c>
      <c r="BW16" s="96"/>
      <c r="BX16" s="95"/>
      <c r="BY16" s="95">
        <v>2</v>
      </c>
      <c r="BZ16" s="95"/>
      <c r="CA16" s="95"/>
      <c r="CB16" s="95"/>
      <c r="CC16" s="97"/>
      <c r="CD16" s="95"/>
      <c r="CE16" s="95"/>
      <c r="CF16" s="95"/>
      <c r="CG16" s="95"/>
      <c r="CH16" s="95"/>
      <c r="CI16" s="95">
        <v>2</v>
      </c>
      <c r="CJ16" s="95"/>
      <c r="CK16" s="95"/>
      <c r="CL16" s="96"/>
      <c r="CM16" s="95"/>
      <c r="CN16" s="95"/>
      <c r="CO16" s="95">
        <v>2</v>
      </c>
      <c r="CP16" s="95"/>
      <c r="CQ16" s="95"/>
      <c r="CR16" s="95"/>
      <c r="CS16" s="95"/>
      <c r="CT16" s="95"/>
      <c r="CU16" s="97"/>
      <c r="CV16" s="97"/>
      <c r="CW16" s="98" t="s">
        <v>97</v>
      </c>
    </row>
    <row r="17" spans="1:101" s="99" customFormat="1" ht="16.5" customHeight="1">
      <c r="A17"/>
      <c r="B17" s="100">
        <v>14</v>
      </c>
      <c r="C17" s="101" t="s">
        <v>315</v>
      </c>
      <c r="D17" s="102" t="s">
        <v>316</v>
      </c>
      <c r="E17" s="102" t="s">
        <v>283</v>
      </c>
      <c r="F17" s="102" t="s">
        <v>317</v>
      </c>
      <c r="G17" s="102">
        <v>2</v>
      </c>
      <c r="H17" s="103">
        <v>1</v>
      </c>
      <c r="I17" s="103">
        <v>0.5</v>
      </c>
      <c r="J17" s="103">
        <v>12</v>
      </c>
      <c r="K17" s="103">
        <f>J17/16*2.5</f>
        <v>1.875</v>
      </c>
      <c r="L17" s="103">
        <v>16</v>
      </c>
      <c r="M17" s="103">
        <f>L17/2</f>
        <v>8</v>
      </c>
      <c r="N17" s="103">
        <v>1</v>
      </c>
      <c r="O17" s="103">
        <f>N17+2*AA17</f>
        <v>3</v>
      </c>
      <c r="P17" s="103">
        <v>12.3</v>
      </c>
      <c r="Q17" s="103">
        <f>P17/3*2</f>
        <v>8.200000000000001</v>
      </c>
      <c r="R17" s="103">
        <f>AI17/10</f>
        <v>0.25</v>
      </c>
      <c r="S17" s="103">
        <f>(R17+AD17+AE17+AF17+AG17)/5*3</f>
        <v>1.35</v>
      </c>
      <c r="T17" s="103">
        <v>1</v>
      </c>
      <c r="U17" s="103">
        <f>T17</f>
        <v>1</v>
      </c>
      <c r="V17" s="103"/>
      <c r="W17" s="103"/>
      <c r="X17" s="103"/>
      <c r="Y17" s="103"/>
      <c r="Z17" s="103"/>
      <c r="AA17" s="103">
        <v>1</v>
      </c>
      <c r="AB17" s="103"/>
      <c r="AC17" s="103"/>
      <c r="AD17" s="103">
        <v>1</v>
      </c>
      <c r="AE17" s="103">
        <v>1</v>
      </c>
      <c r="AF17" s="103"/>
      <c r="AG17" s="103"/>
      <c r="AH17" s="103">
        <v>10</v>
      </c>
      <c r="AI17" s="103">
        <f>AH17/4</f>
        <v>2.5</v>
      </c>
      <c r="AJ17" s="104">
        <f>SUM(AU17:CU17)</f>
        <v>6</v>
      </c>
      <c r="AK17" s="105">
        <f>AJ17/AK$1*100</f>
        <v>5.555555555555555</v>
      </c>
      <c r="AL17" s="125">
        <f>(H17+I17+K17+M17+O17+Q17+S17+AI17)/4</f>
        <v>6.606250000000001</v>
      </c>
      <c r="AM17" s="106">
        <f>AL17*10</f>
        <v>66.06250000000001</v>
      </c>
      <c r="AN17" s="107"/>
      <c r="AO17" s="107"/>
      <c r="AP17" s="108" t="str">
        <f>IF(AK17&gt;25,"RF",IF(AL17&gt;5.9,"A","EE"))</f>
        <v>A</v>
      </c>
      <c r="AQ17" s="109"/>
      <c r="AR17" s="108" t="str">
        <f>IF(AP17="A","A",IF(AP17="RF",AP17,IF(AP17="EE",IF(AQ17="",AP17,IF(AQ17&gt;5.9,"A","RNEE")))))</f>
        <v>A</v>
      </c>
      <c r="AS17" s="126">
        <f>IF(AQ17="",AL17,AQ17)</f>
        <v>6.606250000000001</v>
      </c>
      <c r="AT17"/>
      <c r="AU17" s="95"/>
      <c r="AV17" s="95"/>
      <c r="AW17" s="95"/>
      <c r="AX17" s="95"/>
      <c r="AY17" s="95"/>
      <c r="AZ17" s="95"/>
      <c r="BA17" s="95"/>
      <c r="BB17" s="96"/>
      <c r="BC17" s="95"/>
      <c r="BD17" s="95"/>
      <c r="BE17" s="95">
        <v>2</v>
      </c>
      <c r="BF17" s="95"/>
      <c r="BG17" s="95"/>
      <c r="BH17" s="95"/>
      <c r="BI17" s="96"/>
      <c r="BJ17" s="95"/>
      <c r="BK17" s="95"/>
      <c r="BL17" s="95"/>
      <c r="BM17" s="95"/>
      <c r="BN17" s="97"/>
      <c r="BO17" s="95"/>
      <c r="BP17" s="95"/>
      <c r="BQ17" s="95"/>
      <c r="BR17" s="95"/>
      <c r="BS17" s="95"/>
      <c r="BT17" s="95"/>
      <c r="BU17" s="95"/>
      <c r="BV17" s="95"/>
      <c r="BW17" s="96"/>
      <c r="BX17" s="95"/>
      <c r="BY17" s="95"/>
      <c r="BZ17" s="95"/>
      <c r="CA17" s="95"/>
      <c r="CB17" s="95">
        <v>2</v>
      </c>
      <c r="CC17" s="97"/>
      <c r="CD17" s="95"/>
      <c r="CE17" s="95"/>
      <c r="CF17" s="95"/>
      <c r="CG17" s="95"/>
      <c r="CH17" s="95"/>
      <c r="CI17" s="95"/>
      <c r="CJ17" s="95"/>
      <c r="CK17" s="95"/>
      <c r="CL17" s="96">
        <v>2</v>
      </c>
      <c r="CM17" s="95"/>
      <c r="CN17" s="95"/>
      <c r="CO17" s="95"/>
      <c r="CP17" s="95"/>
      <c r="CQ17" s="95"/>
      <c r="CR17" s="95"/>
      <c r="CS17" s="95"/>
      <c r="CT17" s="95"/>
      <c r="CU17" s="97"/>
      <c r="CV17" s="97"/>
      <c r="CW17" s="98" t="s">
        <v>113</v>
      </c>
    </row>
    <row r="18" spans="1:101" s="99" customFormat="1" ht="16.5" customHeight="1">
      <c r="A18"/>
      <c r="B18" s="84">
        <v>15</v>
      </c>
      <c r="C18" s="85" t="s">
        <v>318</v>
      </c>
      <c r="D18" s="86" t="s">
        <v>319</v>
      </c>
      <c r="E18" s="86" t="s">
        <v>283</v>
      </c>
      <c r="F18" s="86" t="s">
        <v>320</v>
      </c>
      <c r="G18" s="86">
        <v>3</v>
      </c>
      <c r="H18" s="87"/>
      <c r="I18" s="87">
        <v>0.5</v>
      </c>
      <c r="J18" s="87">
        <v>8</v>
      </c>
      <c r="K18" s="87">
        <f>J18/16*2.5</f>
        <v>1.25</v>
      </c>
      <c r="L18" s="87">
        <v>13</v>
      </c>
      <c r="M18" s="87">
        <f>L18/2</f>
        <v>6.5</v>
      </c>
      <c r="N18" s="87">
        <v>1</v>
      </c>
      <c r="O18" s="87">
        <f>N18+2*AA18</f>
        <v>1</v>
      </c>
      <c r="P18" s="87">
        <v>9</v>
      </c>
      <c r="Q18" s="87">
        <f>P18/3*2</f>
        <v>6</v>
      </c>
      <c r="R18" s="87">
        <v>1</v>
      </c>
      <c r="S18" s="87">
        <f>(R18+AD18+AE18+AF18+AG18)/5*3</f>
        <v>0.6000000000000001</v>
      </c>
      <c r="T18" s="87"/>
      <c r="U18" s="87">
        <f>T18</f>
        <v>0</v>
      </c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>
        <v>7</v>
      </c>
      <c r="AI18" s="87">
        <f>AH18/4</f>
        <v>1.75</v>
      </c>
      <c r="AJ18" s="88">
        <f>SUM(AU18:CU18)</f>
        <v>14</v>
      </c>
      <c r="AK18" s="89">
        <f>AJ18/AK$1*100</f>
        <v>12.962962962962962</v>
      </c>
      <c r="AL18" s="123">
        <f>(H18+I18+K18+M18+O18+Q18+S18+AI18)/4</f>
        <v>4.4</v>
      </c>
      <c r="AM18" s="90">
        <f>AL18*10</f>
        <v>44</v>
      </c>
      <c r="AN18" s="91"/>
      <c r="AO18" s="91"/>
      <c r="AP18" s="92" t="str">
        <f>IF(AK18&gt;25,"RF",IF(AL18&gt;5.9,"A","EE"))</f>
        <v>EE</v>
      </c>
      <c r="AQ18" s="93"/>
      <c r="AR18" s="92" t="str">
        <f>IF(AP18="A","A",IF(AP18="RF",AP18,IF(AP18="EE",IF(AQ18="",AP18,IF(AQ18&gt;5.9,"A","RNEE")))))</f>
        <v>EE</v>
      </c>
      <c r="AS18" s="124">
        <f>IF(AQ18="",AL18,AQ18)</f>
        <v>4.4</v>
      </c>
      <c r="AT18"/>
      <c r="AU18" s="95"/>
      <c r="AV18" s="95"/>
      <c r="AW18" s="95"/>
      <c r="AX18" s="95">
        <v>2</v>
      </c>
      <c r="AY18" s="95"/>
      <c r="AZ18" s="95"/>
      <c r="BA18" s="95">
        <v>2</v>
      </c>
      <c r="BB18" s="96"/>
      <c r="BC18" s="95"/>
      <c r="BD18" s="95"/>
      <c r="BE18" s="95"/>
      <c r="BF18" s="95">
        <v>2</v>
      </c>
      <c r="BG18" s="95"/>
      <c r="BH18" s="95"/>
      <c r="BI18" s="96"/>
      <c r="BJ18" s="95"/>
      <c r="BK18" s="95"/>
      <c r="BL18" s="95"/>
      <c r="BM18" s="95"/>
      <c r="BN18" s="97"/>
      <c r="BO18" s="95"/>
      <c r="BP18" s="95">
        <v>2</v>
      </c>
      <c r="BQ18" s="95"/>
      <c r="BR18" s="95">
        <v>2</v>
      </c>
      <c r="BS18" s="95"/>
      <c r="BT18" s="95"/>
      <c r="BU18" s="95">
        <v>2</v>
      </c>
      <c r="BV18" s="95"/>
      <c r="BW18" s="96"/>
      <c r="BX18" s="95"/>
      <c r="BY18" s="95"/>
      <c r="BZ18" s="95"/>
      <c r="CA18" s="95"/>
      <c r="CB18" s="95"/>
      <c r="CC18" s="97"/>
      <c r="CD18" s="95"/>
      <c r="CE18" s="95"/>
      <c r="CF18" s="95"/>
      <c r="CG18" s="95"/>
      <c r="CH18" s="95"/>
      <c r="CI18" s="95">
        <v>2</v>
      </c>
      <c r="CJ18" s="95"/>
      <c r="CK18" s="95"/>
      <c r="CL18" s="96"/>
      <c r="CM18" s="95"/>
      <c r="CN18" s="95"/>
      <c r="CO18" s="95"/>
      <c r="CP18" s="95"/>
      <c r="CQ18" s="95"/>
      <c r="CR18" s="95"/>
      <c r="CS18" s="95"/>
      <c r="CT18" s="95"/>
      <c r="CU18" s="97"/>
      <c r="CV18" s="97"/>
      <c r="CW18" s="98" t="s">
        <v>105</v>
      </c>
    </row>
    <row r="19" spans="1:101" s="99" customFormat="1" ht="16.5" customHeight="1">
      <c r="A19"/>
      <c r="B19" s="111">
        <v>16</v>
      </c>
      <c r="C19" s="112" t="s">
        <v>321</v>
      </c>
      <c r="D19" s="113" t="s">
        <v>322</v>
      </c>
      <c r="E19" s="113" t="s">
        <v>283</v>
      </c>
      <c r="F19" s="113" t="s">
        <v>323</v>
      </c>
      <c r="G19" s="113">
        <v>3</v>
      </c>
      <c r="H19" s="114">
        <v>1</v>
      </c>
      <c r="I19" s="114">
        <v>0.5</v>
      </c>
      <c r="J19" s="114">
        <v>8</v>
      </c>
      <c r="K19" s="114">
        <f>J19/16*2.5</f>
        <v>1.25</v>
      </c>
      <c r="L19" s="114">
        <v>5.9</v>
      </c>
      <c r="M19" s="114">
        <f>L19/2</f>
        <v>2.95</v>
      </c>
      <c r="N19" s="114">
        <v>1</v>
      </c>
      <c r="O19" s="114">
        <f>N19+2*AA19</f>
        <v>2.6</v>
      </c>
      <c r="P19" s="114">
        <v>5</v>
      </c>
      <c r="Q19" s="114">
        <f>P19/3*2</f>
        <v>3.3333333333333335</v>
      </c>
      <c r="R19" s="114">
        <v>1</v>
      </c>
      <c r="S19" s="114">
        <f>(R19+AD19+AE19+AF19+AG19)/5*3</f>
        <v>3</v>
      </c>
      <c r="T19" s="114">
        <v>1</v>
      </c>
      <c r="U19" s="114">
        <f>T19</f>
        <v>1</v>
      </c>
      <c r="V19" s="114"/>
      <c r="W19" s="114"/>
      <c r="X19" s="114"/>
      <c r="Y19" s="114"/>
      <c r="Z19" s="114"/>
      <c r="AA19" s="114">
        <v>0.8</v>
      </c>
      <c r="AB19" s="114"/>
      <c r="AC19" s="114"/>
      <c r="AD19" s="114">
        <v>1</v>
      </c>
      <c r="AE19" s="114">
        <v>1</v>
      </c>
      <c r="AF19" s="114">
        <v>1</v>
      </c>
      <c r="AG19" s="114">
        <v>1</v>
      </c>
      <c r="AH19" s="114">
        <v>4.5</v>
      </c>
      <c r="AI19" s="114">
        <f>AH19/4</f>
        <v>1.125</v>
      </c>
      <c r="AJ19" s="115">
        <f>SUM(AU19:CU19)</f>
        <v>2</v>
      </c>
      <c r="AK19" s="116">
        <f>AJ19/AK$1*100</f>
        <v>1.8518518518518516</v>
      </c>
      <c r="AL19" s="117">
        <f>(H19+I19+K19+M19+O19+Q19+S19+AI19)/4</f>
        <v>3.9395833333333337</v>
      </c>
      <c r="AM19" s="118">
        <f>AL19*10</f>
        <v>39.395833333333336</v>
      </c>
      <c r="AN19" s="119"/>
      <c r="AO19" s="119"/>
      <c r="AP19" s="120" t="str">
        <f>IF(AK19&gt;25,"RF",IF(AL19&gt;5.9,"A","EE"))</f>
        <v>EE</v>
      </c>
      <c r="AQ19" s="121"/>
      <c r="AR19" s="120" t="str">
        <f>IF(AP19="A","A",IF(AP19="RF",AP19,IF(AP19="EE",IF(AQ19="",AP19,IF(AQ19&gt;5.9,"A","RNEE")))))</f>
        <v>EE</v>
      </c>
      <c r="AS19" s="122">
        <f>IF(AQ19="",AL19,AQ19)</f>
        <v>3.9395833333333337</v>
      </c>
      <c r="AT19"/>
      <c r="AU19" s="95"/>
      <c r="AV19" s="95"/>
      <c r="AW19" s="95"/>
      <c r="AX19" s="95"/>
      <c r="AY19" s="95"/>
      <c r="AZ19" s="95"/>
      <c r="BA19" s="95"/>
      <c r="BB19" s="96"/>
      <c r="BC19" s="95"/>
      <c r="BD19" s="95"/>
      <c r="BE19" s="95"/>
      <c r="BF19" s="95"/>
      <c r="BG19" s="95"/>
      <c r="BH19" s="95"/>
      <c r="BI19" s="96"/>
      <c r="BJ19" s="95"/>
      <c r="BK19" s="95"/>
      <c r="BL19" s="95"/>
      <c r="BM19" s="95"/>
      <c r="BN19" s="97"/>
      <c r="BO19" s="95"/>
      <c r="BP19" s="95">
        <v>2</v>
      </c>
      <c r="BQ19" s="95"/>
      <c r="BR19" s="95"/>
      <c r="BS19" s="95"/>
      <c r="BT19" s="95"/>
      <c r="BU19" s="95"/>
      <c r="BV19" s="95"/>
      <c r="BW19" s="96"/>
      <c r="BX19" s="95"/>
      <c r="BY19" s="95"/>
      <c r="BZ19" s="95"/>
      <c r="CA19" s="95"/>
      <c r="CB19" s="95"/>
      <c r="CC19" s="97"/>
      <c r="CD19" s="95"/>
      <c r="CE19" s="95"/>
      <c r="CF19" s="95"/>
      <c r="CG19" s="95"/>
      <c r="CH19" s="95"/>
      <c r="CI19" s="95"/>
      <c r="CJ19" s="95"/>
      <c r="CK19" s="95"/>
      <c r="CL19" s="96"/>
      <c r="CM19" s="95"/>
      <c r="CN19" s="95"/>
      <c r="CO19" s="95"/>
      <c r="CP19" s="95"/>
      <c r="CQ19" s="95"/>
      <c r="CR19" s="95"/>
      <c r="CS19" s="95"/>
      <c r="CT19" s="95"/>
      <c r="CU19" s="97"/>
      <c r="CV19" s="97"/>
      <c r="CW19" s="98" t="s">
        <v>152</v>
      </c>
    </row>
    <row r="20" spans="1:101" s="99" customFormat="1" ht="16.5" customHeight="1">
      <c r="A20"/>
      <c r="B20" s="84">
        <v>17</v>
      </c>
      <c r="C20" s="85" t="s">
        <v>324</v>
      </c>
      <c r="D20" s="86" t="s">
        <v>325</v>
      </c>
      <c r="E20" s="86" t="s">
        <v>137</v>
      </c>
      <c r="F20" s="86" t="s">
        <v>326</v>
      </c>
      <c r="G20" s="86">
        <v>3</v>
      </c>
      <c r="H20" s="87">
        <v>1</v>
      </c>
      <c r="I20" s="87">
        <v>0.5</v>
      </c>
      <c r="J20" s="87">
        <v>8</v>
      </c>
      <c r="K20" s="87">
        <f>J20/16*2.5</f>
        <v>1.25</v>
      </c>
      <c r="L20" s="87">
        <v>4.7</v>
      </c>
      <c r="M20" s="87">
        <f>L20/2</f>
        <v>2.35</v>
      </c>
      <c r="N20" s="87">
        <f>Q20/10</f>
        <v>0.33333333333333337</v>
      </c>
      <c r="O20" s="87">
        <f>N20+2*AA20</f>
        <v>1.9333333333333336</v>
      </c>
      <c r="P20" s="87">
        <v>5</v>
      </c>
      <c r="Q20" s="87">
        <f>P20/3*2</f>
        <v>3.3333333333333335</v>
      </c>
      <c r="R20" s="87">
        <v>1</v>
      </c>
      <c r="S20" s="87">
        <f>(R20+AD20+AE20+AF20+AG20)/5*3</f>
        <v>0.6000000000000001</v>
      </c>
      <c r="T20" s="87">
        <v>1</v>
      </c>
      <c r="U20" s="87">
        <f>T20</f>
        <v>1</v>
      </c>
      <c r="V20" s="87"/>
      <c r="W20" s="87"/>
      <c r="X20" s="87"/>
      <c r="Y20" s="87"/>
      <c r="Z20" s="87"/>
      <c r="AA20" s="87">
        <v>0.8</v>
      </c>
      <c r="AB20" s="87"/>
      <c r="AC20" s="87"/>
      <c r="AD20" s="87"/>
      <c r="AE20" s="87"/>
      <c r="AF20" s="87"/>
      <c r="AG20" s="87"/>
      <c r="AH20" s="87">
        <v>5</v>
      </c>
      <c r="AI20" s="87">
        <f>AH20/4</f>
        <v>1.25</v>
      </c>
      <c r="AJ20" s="88">
        <f>SUM(AU20:CU20)</f>
        <v>16</v>
      </c>
      <c r="AK20" s="89">
        <f>AJ20/AK$1*100</f>
        <v>14.814814814814813</v>
      </c>
      <c r="AL20" s="123">
        <f>(H20+I20+K20+M20+O20+Q20+S20+AI20)/4</f>
        <v>3.0541666666666667</v>
      </c>
      <c r="AM20" s="90">
        <f>AL20*10</f>
        <v>30.541666666666668</v>
      </c>
      <c r="AN20" s="91"/>
      <c r="AO20" s="91"/>
      <c r="AP20" s="92" t="str">
        <f>IF(AK20&gt;25,"RF",IF(AL20&gt;5.9,"A","EE"))</f>
        <v>EE</v>
      </c>
      <c r="AQ20" s="93"/>
      <c r="AR20" s="92" t="str">
        <f>IF(AP20="A","A",IF(AP20="RF",AP20,IF(AP20="EE",IF(AQ20="",AP20,IF(AQ20&gt;5.9,"A","RNEE")))))</f>
        <v>EE</v>
      </c>
      <c r="AS20" s="124">
        <f>IF(AQ20="",AL20,AQ20)</f>
        <v>3.0541666666666667</v>
      </c>
      <c r="AT20"/>
      <c r="AU20" s="95"/>
      <c r="AV20" s="95"/>
      <c r="AW20" s="95"/>
      <c r="AX20" s="95"/>
      <c r="AY20" s="95">
        <v>2</v>
      </c>
      <c r="AZ20" s="95">
        <v>2</v>
      </c>
      <c r="BA20" s="95"/>
      <c r="BB20" s="96"/>
      <c r="BC20" s="95">
        <v>2</v>
      </c>
      <c r="BD20" s="95"/>
      <c r="BE20" s="95"/>
      <c r="BF20" s="95"/>
      <c r="BG20" s="95"/>
      <c r="BH20" s="95"/>
      <c r="BI20" s="96"/>
      <c r="BJ20" s="95"/>
      <c r="BK20" s="95">
        <v>2</v>
      </c>
      <c r="BL20" s="95"/>
      <c r="BM20" s="95"/>
      <c r="BN20" s="97"/>
      <c r="BO20" s="95"/>
      <c r="BP20" s="95"/>
      <c r="BQ20" s="95">
        <v>2</v>
      </c>
      <c r="BR20" s="95"/>
      <c r="BS20" s="95"/>
      <c r="BT20" s="95"/>
      <c r="BU20" s="95"/>
      <c r="BV20" s="95"/>
      <c r="BW20" s="96"/>
      <c r="BX20" s="95"/>
      <c r="BY20" s="95"/>
      <c r="BZ20" s="95"/>
      <c r="CA20" s="95"/>
      <c r="CB20" s="95"/>
      <c r="CC20" s="97"/>
      <c r="CD20" s="95">
        <v>2</v>
      </c>
      <c r="CE20" s="95"/>
      <c r="CF20" s="95">
        <v>2</v>
      </c>
      <c r="CG20" s="95"/>
      <c r="CH20" s="95"/>
      <c r="CI20" s="95"/>
      <c r="CJ20" s="95">
        <v>2</v>
      </c>
      <c r="CK20" s="95"/>
      <c r="CL20" s="96"/>
      <c r="CM20" s="95"/>
      <c r="CN20" s="95"/>
      <c r="CO20" s="95"/>
      <c r="CP20" s="95"/>
      <c r="CQ20" s="95"/>
      <c r="CR20" s="95"/>
      <c r="CS20" s="95"/>
      <c r="CT20" s="95"/>
      <c r="CU20" s="97"/>
      <c r="CV20" s="97"/>
      <c r="CW20" s="98" t="s">
        <v>105</v>
      </c>
    </row>
    <row r="21" spans="1:101" s="99" customFormat="1" ht="16.5" customHeight="1">
      <c r="A21"/>
      <c r="B21" s="100">
        <v>18</v>
      </c>
      <c r="C21" s="101" t="s">
        <v>327</v>
      </c>
      <c r="D21" s="102" t="s">
        <v>328</v>
      </c>
      <c r="E21" s="102" t="s">
        <v>137</v>
      </c>
      <c r="F21" s="102" t="s">
        <v>329</v>
      </c>
      <c r="G21" s="102">
        <v>3</v>
      </c>
      <c r="H21" s="103">
        <v>1</v>
      </c>
      <c r="I21" s="103">
        <v>0.5</v>
      </c>
      <c r="J21" s="103">
        <v>8</v>
      </c>
      <c r="K21" s="103">
        <f>J21/16*2.5</f>
        <v>1.25</v>
      </c>
      <c r="L21" s="103">
        <v>14</v>
      </c>
      <c r="M21" s="103">
        <f>L21/2</f>
        <v>7</v>
      </c>
      <c r="N21" s="103">
        <f>Q21/10</f>
        <v>0.6</v>
      </c>
      <c r="O21" s="103">
        <f>N21+2*AA21</f>
        <v>1.7999999999999998</v>
      </c>
      <c r="P21" s="103">
        <v>9</v>
      </c>
      <c r="Q21" s="103">
        <f>P21/3*2</f>
        <v>6</v>
      </c>
      <c r="R21" s="103">
        <f>AI21/10</f>
        <v>0.5</v>
      </c>
      <c r="S21" s="103">
        <f>(R21+AD21+AE21+AF21+AG21)/5*3</f>
        <v>1.5</v>
      </c>
      <c r="T21" s="103">
        <v>1</v>
      </c>
      <c r="U21" s="103">
        <f>T21</f>
        <v>1</v>
      </c>
      <c r="V21" s="103"/>
      <c r="W21" s="103"/>
      <c r="X21" s="103"/>
      <c r="Y21" s="103"/>
      <c r="Z21" s="103"/>
      <c r="AA21" s="103">
        <f>Q21/10</f>
        <v>0.6</v>
      </c>
      <c r="AB21" s="103"/>
      <c r="AC21" s="103"/>
      <c r="AD21" s="103">
        <f>AI21/10</f>
        <v>0.5</v>
      </c>
      <c r="AE21" s="103">
        <f>AD21</f>
        <v>0.5</v>
      </c>
      <c r="AF21" s="103">
        <f>AE21</f>
        <v>0.5</v>
      </c>
      <c r="AG21" s="103">
        <f>AF21</f>
        <v>0.5</v>
      </c>
      <c r="AH21" s="103">
        <v>20</v>
      </c>
      <c r="AI21" s="103">
        <f>AH21/4</f>
        <v>5</v>
      </c>
      <c r="AJ21" s="104">
        <f>SUM(AU21:CU21)</f>
        <v>8</v>
      </c>
      <c r="AK21" s="105">
        <f>AJ21/AK$1*100</f>
        <v>7.4074074074074066</v>
      </c>
      <c r="AL21" s="125">
        <f>(H21+I21+K21+M21+O21+Q21+S21+AI21)/4</f>
        <v>6.0125</v>
      </c>
      <c r="AM21" s="106">
        <f>AL21*10</f>
        <v>60.125</v>
      </c>
      <c r="AN21" s="107"/>
      <c r="AO21" s="107"/>
      <c r="AP21" s="108" t="str">
        <f>IF(AK21&gt;25,"RF",IF(AL21&gt;5.9,"A","EE"))</f>
        <v>A</v>
      </c>
      <c r="AQ21" s="109"/>
      <c r="AR21" s="108" t="str">
        <f>IF(AP21="A","A",IF(AP21="RF",AP21,IF(AP21="EE",IF(AQ21="",AP21,IF(AQ21&gt;5.9,"A","RNEE")))))</f>
        <v>A</v>
      </c>
      <c r="AS21" s="126">
        <f>IF(AQ21="",AL21,AQ21)</f>
        <v>6.0125</v>
      </c>
      <c r="AT21"/>
      <c r="AU21" s="95"/>
      <c r="AV21" s="95"/>
      <c r="AW21" s="95"/>
      <c r="AX21" s="95"/>
      <c r="AY21" s="95">
        <v>2</v>
      </c>
      <c r="AZ21" s="95">
        <v>2</v>
      </c>
      <c r="BA21" s="95"/>
      <c r="BB21" s="96"/>
      <c r="BC21" s="95"/>
      <c r="BD21" s="95"/>
      <c r="BE21" s="95"/>
      <c r="BF21" s="95"/>
      <c r="BG21" s="95"/>
      <c r="BH21" s="95"/>
      <c r="BI21" s="96"/>
      <c r="BJ21" s="95"/>
      <c r="BK21" s="95"/>
      <c r="BL21" s="95"/>
      <c r="BM21" s="95"/>
      <c r="BN21" s="97"/>
      <c r="BO21" s="95"/>
      <c r="BP21" s="95"/>
      <c r="BQ21" s="95">
        <v>2</v>
      </c>
      <c r="BR21" s="95"/>
      <c r="BS21" s="95"/>
      <c r="BT21" s="95"/>
      <c r="BU21" s="95"/>
      <c r="BV21" s="95"/>
      <c r="BW21" s="96"/>
      <c r="BX21" s="95"/>
      <c r="BY21" s="95"/>
      <c r="BZ21" s="95"/>
      <c r="CA21" s="95"/>
      <c r="CB21" s="95"/>
      <c r="CC21" s="97"/>
      <c r="CD21" s="95"/>
      <c r="CE21" s="95"/>
      <c r="CF21" s="95"/>
      <c r="CG21" s="95"/>
      <c r="CH21" s="95"/>
      <c r="CI21" s="95"/>
      <c r="CJ21" s="95"/>
      <c r="CK21" s="95"/>
      <c r="CL21" s="96">
        <v>2</v>
      </c>
      <c r="CM21" s="95"/>
      <c r="CN21" s="95"/>
      <c r="CO21" s="95"/>
      <c r="CP21" s="95"/>
      <c r="CQ21" s="95"/>
      <c r="CR21" s="95"/>
      <c r="CS21" s="95"/>
      <c r="CT21" s="95"/>
      <c r="CU21" s="97"/>
      <c r="CV21" s="97"/>
      <c r="CW21" s="98" t="s">
        <v>159</v>
      </c>
    </row>
    <row r="22" spans="1:101" s="99" customFormat="1" ht="16.5" customHeight="1">
      <c r="A22"/>
      <c r="B22" s="84">
        <v>19</v>
      </c>
      <c r="C22" s="85" t="s">
        <v>330</v>
      </c>
      <c r="D22" s="86" t="s">
        <v>331</v>
      </c>
      <c r="E22" s="86" t="s">
        <v>121</v>
      </c>
      <c r="F22" s="86" t="s">
        <v>332</v>
      </c>
      <c r="G22" s="86">
        <v>3</v>
      </c>
      <c r="H22" s="87">
        <v>1</v>
      </c>
      <c r="I22" s="87">
        <v>0.5</v>
      </c>
      <c r="J22" s="87"/>
      <c r="K22" s="87">
        <f>J22/16*2.5</f>
        <v>0</v>
      </c>
      <c r="L22" s="87"/>
      <c r="M22" s="87">
        <f>L22/2</f>
        <v>0</v>
      </c>
      <c r="N22" s="87">
        <v>1</v>
      </c>
      <c r="O22" s="87">
        <f>N22+2*AA22</f>
        <v>2.6</v>
      </c>
      <c r="P22" s="87">
        <v>3</v>
      </c>
      <c r="Q22" s="87">
        <f>P22/3*2</f>
        <v>2</v>
      </c>
      <c r="R22" s="87">
        <v>1</v>
      </c>
      <c r="S22" s="87">
        <f>(R22+AD22+AE22+AF22+AG22)/5*3</f>
        <v>0.6000000000000001</v>
      </c>
      <c r="T22" s="87">
        <v>1</v>
      </c>
      <c r="U22" s="87">
        <f>T22</f>
        <v>1</v>
      </c>
      <c r="V22" s="87"/>
      <c r="W22" s="87"/>
      <c r="X22" s="87"/>
      <c r="Y22" s="87"/>
      <c r="Z22" s="87"/>
      <c r="AA22" s="87">
        <v>0.8</v>
      </c>
      <c r="AB22" s="87"/>
      <c r="AC22" s="87"/>
      <c r="AD22" s="87"/>
      <c r="AE22" s="87"/>
      <c r="AF22" s="87"/>
      <c r="AG22" s="87"/>
      <c r="AH22" s="87">
        <v>13.5</v>
      </c>
      <c r="AI22" s="87">
        <f>AH22/4</f>
        <v>3.375</v>
      </c>
      <c r="AJ22" s="88">
        <f>SUM(AU22:CU22)</f>
        <v>20</v>
      </c>
      <c r="AK22" s="89">
        <f>AJ22/AK$1*100</f>
        <v>18.51851851851852</v>
      </c>
      <c r="AL22" s="123">
        <f>(H22+I22+K22+M22+O22+Q22+S22+AI22)/4</f>
        <v>2.51875</v>
      </c>
      <c r="AM22" s="90">
        <f>AL22*10</f>
        <v>25.1875</v>
      </c>
      <c r="AN22" s="91"/>
      <c r="AO22" s="91"/>
      <c r="AP22" s="92" t="str">
        <f>IF(AK22&gt;25,"RF",IF(AL22&gt;5.9,"A","EE"))</f>
        <v>EE</v>
      </c>
      <c r="AQ22" s="93"/>
      <c r="AR22" s="92" t="str">
        <f>IF(AP22="A","A",IF(AP22="RF",AP22,IF(AP22="EE",IF(AQ22="",AP22,IF(AQ22&gt;5.9,"A","RNEE")))))</f>
        <v>EE</v>
      </c>
      <c r="AS22" s="124">
        <f>IF(AQ22="",AL22,AQ22)</f>
        <v>2.51875</v>
      </c>
      <c r="AT22"/>
      <c r="AU22" s="95"/>
      <c r="AV22" s="95"/>
      <c r="AW22" s="95"/>
      <c r="AX22" s="95"/>
      <c r="AY22" s="95">
        <v>2</v>
      </c>
      <c r="AZ22" s="95">
        <v>2</v>
      </c>
      <c r="BA22" s="95">
        <v>2</v>
      </c>
      <c r="BB22" s="96"/>
      <c r="BC22" s="95"/>
      <c r="BD22" s="95"/>
      <c r="BE22" s="95">
        <v>2</v>
      </c>
      <c r="BF22" s="95"/>
      <c r="BG22" s="95"/>
      <c r="BH22" s="95"/>
      <c r="BI22" s="96"/>
      <c r="BJ22" s="95"/>
      <c r="BK22" s="95">
        <v>2</v>
      </c>
      <c r="BL22" s="95">
        <v>2</v>
      </c>
      <c r="BM22" s="95"/>
      <c r="BN22" s="97"/>
      <c r="BO22" s="95"/>
      <c r="BP22" s="95"/>
      <c r="BQ22" s="95">
        <v>2</v>
      </c>
      <c r="BR22" s="95"/>
      <c r="BS22" s="95"/>
      <c r="BT22" s="95"/>
      <c r="BU22" s="95"/>
      <c r="BV22" s="95"/>
      <c r="BW22" s="96"/>
      <c r="BX22" s="95"/>
      <c r="BY22" s="95"/>
      <c r="BZ22" s="95">
        <v>2</v>
      </c>
      <c r="CA22" s="95"/>
      <c r="CB22" s="95"/>
      <c r="CC22" s="97"/>
      <c r="CD22" s="95"/>
      <c r="CE22" s="95"/>
      <c r="CF22" s="95">
        <v>2</v>
      </c>
      <c r="CG22" s="95"/>
      <c r="CH22" s="95"/>
      <c r="CI22" s="95">
        <v>2</v>
      </c>
      <c r="CJ22" s="95"/>
      <c r="CK22" s="95"/>
      <c r="CL22" s="96"/>
      <c r="CM22" s="95"/>
      <c r="CN22" s="95"/>
      <c r="CO22" s="95"/>
      <c r="CP22" s="95"/>
      <c r="CQ22" s="95"/>
      <c r="CR22" s="95"/>
      <c r="CS22" s="95"/>
      <c r="CT22" s="95"/>
      <c r="CU22" s="97"/>
      <c r="CV22" s="97"/>
      <c r="CW22" s="98" t="s">
        <v>163</v>
      </c>
    </row>
    <row r="23" spans="1:101" s="99" customFormat="1" ht="16.5" customHeight="1">
      <c r="A23"/>
      <c r="B23" s="111">
        <v>20</v>
      </c>
      <c r="C23" s="112" t="s">
        <v>333</v>
      </c>
      <c r="D23" s="113" t="s">
        <v>334</v>
      </c>
      <c r="E23" s="113" t="s">
        <v>283</v>
      </c>
      <c r="F23" s="113" t="s">
        <v>335</v>
      </c>
      <c r="G23" s="113">
        <v>3</v>
      </c>
      <c r="H23" s="114">
        <v>1</v>
      </c>
      <c r="I23" s="114">
        <v>0.5</v>
      </c>
      <c r="J23" s="114"/>
      <c r="K23" s="114">
        <f>J23/16*2.5</f>
        <v>0</v>
      </c>
      <c r="L23" s="114">
        <v>7.8</v>
      </c>
      <c r="M23" s="114">
        <f>L23/2</f>
        <v>3.9</v>
      </c>
      <c r="N23" s="114">
        <v>1</v>
      </c>
      <c r="O23" s="114">
        <f>N23+2*AA23</f>
        <v>1</v>
      </c>
      <c r="P23" s="114">
        <v>2.8</v>
      </c>
      <c r="Q23" s="114">
        <f>P23/3*2</f>
        <v>1.8666666666666665</v>
      </c>
      <c r="R23" s="103">
        <f>AI23/10</f>
        <v>0</v>
      </c>
      <c r="S23" s="114">
        <f>(R23+AD23+AE23+AF23+AG23)/5*3</f>
        <v>0</v>
      </c>
      <c r="T23" s="114">
        <v>1</v>
      </c>
      <c r="U23" s="114">
        <f>T23</f>
        <v>1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>
        <f>AH23/4</f>
        <v>0</v>
      </c>
      <c r="AJ23" s="115">
        <f>SUM(AU23:CU23)</f>
        <v>16</v>
      </c>
      <c r="AK23" s="116">
        <f>AJ23/AK$1*100</f>
        <v>14.814814814814813</v>
      </c>
      <c r="AL23" s="117">
        <f>(H23+I23+K23+M23+O23+Q23+S23+AI23)/4</f>
        <v>2.066666666666667</v>
      </c>
      <c r="AM23" s="118">
        <f>AL23*10</f>
        <v>20.666666666666668</v>
      </c>
      <c r="AN23" s="119"/>
      <c r="AO23" s="119"/>
      <c r="AP23" s="120" t="str">
        <f>IF(AK23&gt;25,"RF",IF(AL23&gt;5.9,"A","EE"))</f>
        <v>EE</v>
      </c>
      <c r="AQ23" s="121"/>
      <c r="AR23" s="120" t="str">
        <f>IF(AP23="A","A",IF(AP23="RF",AP23,IF(AP23="EE",IF(AQ23="",AP23,IF(AQ23&gt;5.9,"A","RNEE")))))</f>
        <v>EE</v>
      </c>
      <c r="AS23" s="122">
        <f>IF(AQ23="",AL23,AQ23)</f>
        <v>2.066666666666667</v>
      </c>
      <c r="AT23"/>
      <c r="AU23" s="95"/>
      <c r="AV23" s="95"/>
      <c r="AW23" s="95"/>
      <c r="AX23" s="95"/>
      <c r="AY23" s="95"/>
      <c r="AZ23" s="95"/>
      <c r="BA23" s="95"/>
      <c r="BB23" s="96"/>
      <c r="BC23" s="95">
        <v>2</v>
      </c>
      <c r="BD23" s="95"/>
      <c r="BE23" s="95"/>
      <c r="BF23" s="95"/>
      <c r="BG23" s="95"/>
      <c r="BH23" s="95"/>
      <c r="BI23" s="96"/>
      <c r="BJ23" s="95"/>
      <c r="BK23" s="95"/>
      <c r="BL23" s="95">
        <v>2</v>
      </c>
      <c r="BM23" s="95"/>
      <c r="BN23" s="97"/>
      <c r="BO23" s="95"/>
      <c r="BP23" s="95"/>
      <c r="BQ23" s="95"/>
      <c r="BR23" s="95"/>
      <c r="BS23" s="95"/>
      <c r="BT23" s="95"/>
      <c r="BU23" s="95">
        <v>2</v>
      </c>
      <c r="BV23" s="95">
        <v>2</v>
      </c>
      <c r="BW23" s="96"/>
      <c r="BX23" s="95"/>
      <c r="BY23" s="95"/>
      <c r="BZ23" s="95"/>
      <c r="CA23" s="95"/>
      <c r="CB23" s="95"/>
      <c r="CC23" s="97"/>
      <c r="CD23" s="95"/>
      <c r="CE23" s="95"/>
      <c r="CF23" s="95"/>
      <c r="CG23" s="95">
        <v>2</v>
      </c>
      <c r="CH23" s="95"/>
      <c r="CI23" s="95"/>
      <c r="CJ23" s="95"/>
      <c r="CK23" s="95">
        <v>2</v>
      </c>
      <c r="CL23" s="96">
        <v>2</v>
      </c>
      <c r="CM23" s="95"/>
      <c r="CN23" s="95"/>
      <c r="CO23" s="95">
        <v>2</v>
      </c>
      <c r="CP23" s="95"/>
      <c r="CQ23" s="95"/>
      <c r="CR23" s="95"/>
      <c r="CS23" s="95"/>
      <c r="CT23" s="95"/>
      <c r="CU23" s="97"/>
      <c r="CV23" s="97"/>
      <c r="CW23" s="98" t="s">
        <v>118</v>
      </c>
    </row>
    <row r="24" spans="1:101" s="99" customFormat="1" ht="16.5" customHeight="1">
      <c r="A24"/>
      <c r="B24" s="149">
        <v>21</v>
      </c>
      <c r="C24" s="150"/>
      <c r="D24" s="151" t="s">
        <v>336</v>
      </c>
      <c r="E24" s="151" t="s">
        <v>337</v>
      </c>
      <c r="F24" s="151" t="s">
        <v>338</v>
      </c>
      <c r="G24" s="151">
        <v>6</v>
      </c>
      <c r="H24" s="152">
        <v>1</v>
      </c>
      <c r="I24" s="152">
        <v>0.5</v>
      </c>
      <c r="J24" s="152">
        <v>12</v>
      </c>
      <c r="K24" s="152">
        <f>J24/16*2.5</f>
        <v>1.875</v>
      </c>
      <c r="L24" s="152">
        <v>9</v>
      </c>
      <c r="M24" s="152">
        <f>L24/2</f>
        <v>4.5</v>
      </c>
      <c r="N24" s="152">
        <v>1</v>
      </c>
      <c r="O24" s="152">
        <f>N24+2*AA24</f>
        <v>2.8</v>
      </c>
      <c r="P24" s="152">
        <v>10</v>
      </c>
      <c r="Q24" s="152">
        <f>P24/3*2</f>
        <v>6.666666666666667</v>
      </c>
      <c r="R24" s="152">
        <v>1</v>
      </c>
      <c r="S24" s="152">
        <f>(R24+AD24+AE24+AF24+AG24)/5*3</f>
        <v>1.2000000000000002</v>
      </c>
      <c r="T24" s="152">
        <v>1</v>
      </c>
      <c r="U24" s="152">
        <f>T24</f>
        <v>1</v>
      </c>
      <c r="V24" s="152"/>
      <c r="W24" s="152"/>
      <c r="X24" s="152"/>
      <c r="Y24" s="152"/>
      <c r="Z24" s="152"/>
      <c r="AA24" s="152">
        <v>0.9</v>
      </c>
      <c r="AB24" s="152"/>
      <c r="AC24" s="152"/>
      <c r="AD24" s="152"/>
      <c r="AE24" s="152"/>
      <c r="AF24" s="152"/>
      <c r="AG24" s="152">
        <v>1</v>
      </c>
      <c r="AH24" s="152">
        <v>21</v>
      </c>
      <c r="AI24" s="152">
        <f>AH24/4</f>
        <v>5.25</v>
      </c>
      <c r="AJ24" s="153">
        <f>SUM(AU24:CU24)</f>
        <v>2</v>
      </c>
      <c r="AK24" s="154">
        <f>AJ24/AK$1*100</f>
        <v>1.8518518518518516</v>
      </c>
      <c r="AL24" s="155">
        <f>(H24+I24+K24+M24+O24+Q24+S24+AI24)/4</f>
        <v>5.947916666666667</v>
      </c>
      <c r="AM24" s="156">
        <f>AL24*10</f>
        <v>59.47916666666667</v>
      </c>
      <c r="AN24" s="157"/>
      <c r="AO24" s="157"/>
      <c r="AP24" s="158" t="str">
        <f>IF(AK24&gt;25,"RF",IF(AL24&gt;5.9,"A","EE"))</f>
        <v>A</v>
      </c>
      <c r="AQ24" s="159"/>
      <c r="AR24" s="158" t="str">
        <f>IF(AP24="A","A",IF(AP24="RF",AP24,IF(AP24="EE",IF(AQ24="",AP24,IF(AQ24&gt;5.9,"A","RNEE")))))</f>
        <v>A</v>
      </c>
      <c r="AS24" s="160">
        <f>IF(AQ24="",AL24,AQ24)</f>
        <v>5.947916666666667</v>
      </c>
      <c r="AT24"/>
      <c r="AU24" s="95" t="s">
        <v>91</v>
      </c>
      <c r="AV24" s="95" t="s">
        <v>91</v>
      </c>
      <c r="AW24" s="95"/>
      <c r="AX24" s="95"/>
      <c r="AY24" s="95"/>
      <c r="AZ24" s="95"/>
      <c r="BA24" s="95"/>
      <c r="BB24" s="96"/>
      <c r="BC24" s="95"/>
      <c r="BD24" s="95"/>
      <c r="BE24" s="95"/>
      <c r="BF24" s="95"/>
      <c r="BG24" s="95"/>
      <c r="BH24" s="95"/>
      <c r="BI24" s="96"/>
      <c r="BJ24" s="95"/>
      <c r="BK24" s="95"/>
      <c r="BL24" s="95"/>
      <c r="BM24" s="95"/>
      <c r="BN24" s="97"/>
      <c r="BO24" s="95"/>
      <c r="BP24" s="95"/>
      <c r="BQ24" s="95"/>
      <c r="BR24" s="95"/>
      <c r="BS24" s="95"/>
      <c r="BT24" s="95"/>
      <c r="BU24" s="95"/>
      <c r="BV24" s="95"/>
      <c r="BW24" s="96"/>
      <c r="BX24" s="95"/>
      <c r="BY24" s="95"/>
      <c r="BZ24" s="95"/>
      <c r="CA24" s="95"/>
      <c r="CB24" s="95"/>
      <c r="CC24" s="97"/>
      <c r="CD24" s="95"/>
      <c r="CE24" s="95"/>
      <c r="CF24" s="95"/>
      <c r="CG24" s="95"/>
      <c r="CH24" s="95"/>
      <c r="CI24" s="95"/>
      <c r="CJ24" s="95">
        <v>2</v>
      </c>
      <c r="CK24" s="95"/>
      <c r="CL24" s="96"/>
      <c r="CM24" s="95"/>
      <c r="CN24" s="95"/>
      <c r="CO24" s="95"/>
      <c r="CP24" s="95"/>
      <c r="CQ24" s="95"/>
      <c r="CR24" s="95"/>
      <c r="CS24" s="95"/>
      <c r="CT24" s="95"/>
      <c r="CU24" s="97"/>
      <c r="CV24" s="97"/>
      <c r="CW24" s="98"/>
    </row>
    <row r="25" spans="1:101" s="99" customFormat="1" ht="16.5" customHeight="1">
      <c r="A25"/>
      <c r="B25" s="111">
        <v>22</v>
      </c>
      <c r="C25" s="101" t="s">
        <v>339</v>
      </c>
      <c r="D25" s="102" t="s">
        <v>340</v>
      </c>
      <c r="E25" s="102" t="s">
        <v>137</v>
      </c>
      <c r="F25" s="102" t="s">
        <v>341</v>
      </c>
      <c r="G25" s="102">
        <v>3</v>
      </c>
      <c r="H25" s="103">
        <v>1</v>
      </c>
      <c r="I25" s="103">
        <v>0.5</v>
      </c>
      <c r="J25" s="103">
        <v>8</v>
      </c>
      <c r="K25" s="103">
        <f>J25/16*2.5</f>
        <v>1.25</v>
      </c>
      <c r="L25" s="103">
        <v>6</v>
      </c>
      <c r="M25" s="103">
        <f>L25/2</f>
        <v>3</v>
      </c>
      <c r="N25" s="103">
        <v>1</v>
      </c>
      <c r="O25" s="103">
        <f>N25+2*AA25</f>
        <v>2.4</v>
      </c>
      <c r="P25" s="103">
        <v>2</v>
      </c>
      <c r="Q25" s="103">
        <f>P25/3*2</f>
        <v>1.3333333333333333</v>
      </c>
      <c r="R25" s="103">
        <f>AI25/10</f>
        <v>0</v>
      </c>
      <c r="S25" s="103">
        <f>(R25+AD25+AE25+AF25+AG25)/5*3</f>
        <v>1.2000000000000002</v>
      </c>
      <c r="T25" s="103">
        <v>1</v>
      </c>
      <c r="U25" s="103">
        <f>T25</f>
        <v>1</v>
      </c>
      <c r="V25" s="103"/>
      <c r="W25" s="103"/>
      <c r="X25" s="103"/>
      <c r="Y25" s="103"/>
      <c r="Z25" s="103"/>
      <c r="AA25" s="103">
        <v>0.7</v>
      </c>
      <c r="AB25" s="103"/>
      <c r="AC25" s="103"/>
      <c r="AD25" s="103">
        <v>1</v>
      </c>
      <c r="AE25" s="103">
        <v>1</v>
      </c>
      <c r="AF25" s="103"/>
      <c r="AG25" s="103"/>
      <c r="AH25" s="103"/>
      <c r="AI25" s="103">
        <f>AH25/4</f>
        <v>0</v>
      </c>
      <c r="AJ25" s="104">
        <f>SUM(AU25:CU25)</f>
        <v>20</v>
      </c>
      <c r="AK25" s="105">
        <f>AJ25/AK$1*100</f>
        <v>18.51851851851852</v>
      </c>
      <c r="AL25" s="125">
        <f>(H25+I25+K25+M25+O25+Q25+S25+AI25)/4</f>
        <v>2.6708333333333334</v>
      </c>
      <c r="AM25" s="106">
        <f>AL25*10</f>
        <v>26.708333333333336</v>
      </c>
      <c r="AN25" s="107"/>
      <c r="AO25" s="107"/>
      <c r="AP25" s="108" t="str">
        <f>IF(AK25&gt;25,"RF",IF(AL25&gt;5.9,"A","EE"))</f>
        <v>EE</v>
      </c>
      <c r="AQ25" s="109"/>
      <c r="AR25" s="108" t="str">
        <f>IF(AP25="A","A",IF(AP25="RF",AP25,IF(AP25="EE",IF(AQ25="",AP25,IF(AQ25&gt;5.9,"A","RNEE")))))</f>
        <v>EE</v>
      </c>
      <c r="AS25" s="126">
        <f>IF(AQ25="",AL25,AQ25)</f>
        <v>2.6708333333333334</v>
      </c>
      <c r="AT25"/>
      <c r="AU25" s="95"/>
      <c r="AV25" s="95"/>
      <c r="AW25" s="95"/>
      <c r="AX25" s="95"/>
      <c r="AY25" s="95"/>
      <c r="AZ25" s="95"/>
      <c r="BA25" s="95"/>
      <c r="BB25" s="96"/>
      <c r="BC25" s="95">
        <v>2</v>
      </c>
      <c r="BD25" s="95"/>
      <c r="BE25" s="95"/>
      <c r="BF25" s="95"/>
      <c r="BG25" s="95"/>
      <c r="BH25" s="95"/>
      <c r="BI25" s="96"/>
      <c r="BJ25" s="95"/>
      <c r="BK25" s="95"/>
      <c r="BL25" s="95"/>
      <c r="BM25" s="95"/>
      <c r="BN25" s="97"/>
      <c r="BO25" s="95"/>
      <c r="BP25" s="95"/>
      <c r="BQ25" s="95"/>
      <c r="BR25" s="95">
        <v>2</v>
      </c>
      <c r="BS25" s="95"/>
      <c r="BT25" s="95"/>
      <c r="BU25" s="95">
        <v>2</v>
      </c>
      <c r="BV25" s="95"/>
      <c r="BW25" s="96"/>
      <c r="BX25" s="95"/>
      <c r="BY25" s="95"/>
      <c r="BZ25" s="95">
        <v>2</v>
      </c>
      <c r="CA25" s="95">
        <v>2</v>
      </c>
      <c r="CB25" s="95"/>
      <c r="CC25" s="97"/>
      <c r="CD25" s="95"/>
      <c r="CE25" s="95"/>
      <c r="CF25" s="95"/>
      <c r="CG25" s="95">
        <v>2</v>
      </c>
      <c r="CH25" s="95">
        <v>2</v>
      </c>
      <c r="CI25" s="95"/>
      <c r="CJ25" s="95"/>
      <c r="CK25" s="95">
        <v>2</v>
      </c>
      <c r="CL25" s="96">
        <v>2</v>
      </c>
      <c r="CM25" s="95"/>
      <c r="CN25" s="95"/>
      <c r="CO25" s="95">
        <v>2</v>
      </c>
      <c r="CP25" s="95"/>
      <c r="CQ25" s="95"/>
      <c r="CR25" s="95"/>
      <c r="CS25" s="95"/>
      <c r="CT25" s="95"/>
      <c r="CU25" s="97"/>
      <c r="CV25" s="97"/>
      <c r="CW25" s="98" t="s">
        <v>174</v>
      </c>
    </row>
    <row r="26" spans="1:101" s="99" customFormat="1" ht="16.5" customHeight="1">
      <c r="A26"/>
      <c r="B26" s="84">
        <v>23</v>
      </c>
      <c r="C26" s="85" t="s">
        <v>342</v>
      </c>
      <c r="D26" s="86" t="s">
        <v>343</v>
      </c>
      <c r="E26" s="86" t="s">
        <v>116</v>
      </c>
      <c r="F26" s="86" t="s">
        <v>344</v>
      </c>
      <c r="G26" s="86">
        <v>4</v>
      </c>
      <c r="H26" s="87">
        <v>1</v>
      </c>
      <c r="I26" s="87">
        <v>0.5</v>
      </c>
      <c r="J26" s="87">
        <v>14</v>
      </c>
      <c r="K26" s="87">
        <f>J26/16*2.5</f>
        <v>2.1875</v>
      </c>
      <c r="L26" s="87">
        <v>5.8</v>
      </c>
      <c r="M26" s="87">
        <f>L26/2</f>
        <v>2.9</v>
      </c>
      <c r="N26" s="87">
        <f>Q26/10</f>
        <v>0.26666666666666666</v>
      </c>
      <c r="O26" s="87">
        <f>N26+2*AA26</f>
        <v>2.066666666666667</v>
      </c>
      <c r="P26" s="87">
        <v>4</v>
      </c>
      <c r="Q26" s="87">
        <f>P26/3*2</f>
        <v>2.6666666666666665</v>
      </c>
      <c r="R26" s="87">
        <v>1</v>
      </c>
      <c r="S26" s="87">
        <f>(R26+AD26+AE26+AF26+AG26)/5*3</f>
        <v>0.6000000000000001</v>
      </c>
      <c r="T26" s="87">
        <v>1</v>
      </c>
      <c r="U26" s="87">
        <f>T26</f>
        <v>1</v>
      </c>
      <c r="V26" s="87"/>
      <c r="W26" s="87"/>
      <c r="X26" s="87"/>
      <c r="Y26" s="87"/>
      <c r="Z26" s="87"/>
      <c r="AA26" s="87">
        <v>0.9</v>
      </c>
      <c r="AB26" s="87"/>
      <c r="AC26" s="87"/>
      <c r="AD26" s="87"/>
      <c r="AE26" s="87"/>
      <c r="AF26" s="87"/>
      <c r="AG26" s="87"/>
      <c r="AH26" s="87">
        <v>7</v>
      </c>
      <c r="AI26" s="87">
        <f>AH26/4</f>
        <v>1.75</v>
      </c>
      <c r="AJ26" s="88">
        <f>SUM(AU26:CU26)</f>
        <v>18</v>
      </c>
      <c r="AK26" s="89">
        <f>AJ26/AK$1*100</f>
        <v>16.666666666666664</v>
      </c>
      <c r="AL26" s="123">
        <f>(H26+I26+K26+M26+O26+Q26+S26+AI26)/4</f>
        <v>3.417708333333333</v>
      </c>
      <c r="AM26" s="90">
        <f>AL26*10</f>
        <v>34.17708333333333</v>
      </c>
      <c r="AN26" s="91"/>
      <c r="AO26" s="91"/>
      <c r="AP26" s="92" t="str">
        <f>IF(AK26&gt;25,"RF",IF(AL26&gt;5.9,"A","EE"))</f>
        <v>EE</v>
      </c>
      <c r="AQ26" s="93"/>
      <c r="AR26" s="92" t="str">
        <f>IF(AP26="A","A",IF(AP26="RF",AP26,IF(AP26="EE",IF(AQ26="",AP26,IF(AQ26&gt;5.9,"A","RNEE")))))</f>
        <v>EE</v>
      </c>
      <c r="AS26" s="124">
        <f>IF(AQ26="",AL26,AQ26)</f>
        <v>3.417708333333333</v>
      </c>
      <c r="AT26"/>
      <c r="AU26" s="95"/>
      <c r="AV26" s="95"/>
      <c r="AW26" s="95"/>
      <c r="AX26" s="95"/>
      <c r="AY26" s="95"/>
      <c r="AZ26" s="95"/>
      <c r="BA26" s="95"/>
      <c r="BB26" s="96"/>
      <c r="BC26" s="95">
        <v>2</v>
      </c>
      <c r="BD26" s="95"/>
      <c r="BE26" s="95"/>
      <c r="BF26" s="95">
        <v>2</v>
      </c>
      <c r="BG26" s="95">
        <v>2</v>
      </c>
      <c r="BH26" s="95"/>
      <c r="BI26" s="96"/>
      <c r="BJ26" s="95"/>
      <c r="BK26" s="95">
        <v>2</v>
      </c>
      <c r="BL26" s="95"/>
      <c r="BM26" s="95"/>
      <c r="BN26" s="97"/>
      <c r="BO26" s="95"/>
      <c r="BP26" s="95"/>
      <c r="BQ26" s="95">
        <v>2</v>
      </c>
      <c r="BR26" s="95"/>
      <c r="BS26" s="95"/>
      <c r="BT26" s="95"/>
      <c r="BU26" s="95"/>
      <c r="BV26" s="95"/>
      <c r="BW26" s="96"/>
      <c r="BX26" s="95"/>
      <c r="BY26" s="95"/>
      <c r="BZ26" s="95"/>
      <c r="CA26" s="95"/>
      <c r="CB26" s="95">
        <v>2</v>
      </c>
      <c r="CC26" s="97"/>
      <c r="CD26" s="95"/>
      <c r="CE26" s="95"/>
      <c r="CF26" s="95">
        <v>2</v>
      </c>
      <c r="CG26" s="95"/>
      <c r="CH26" s="95"/>
      <c r="CI26" s="95">
        <v>2</v>
      </c>
      <c r="CJ26" s="95"/>
      <c r="CK26" s="95">
        <v>2</v>
      </c>
      <c r="CL26" s="96"/>
      <c r="CM26" s="95"/>
      <c r="CN26" s="95"/>
      <c r="CO26" s="95"/>
      <c r="CP26" s="95"/>
      <c r="CQ26" s="95"/>
      <c r="CR26" s="95"/>
      <c r="CS26" s="95"/>
      <c r="CT26" s="95"/>
      <c r="CU26" s="97"/>
      <c r="CV26" s="97"/>
      <c r="CW26" s="98" t="s">
        <v>97</v>
      </c>
    </row>
    <row r="27" spans="1:101" s="99" customFormat="1" ht="16.5" customHeight="1">
      <c r="A27"/>
      <c r="B27" s="111">
        <v>24</v>
      </c>
      <c r="C27" s="101" t="s">
        <v>345</v>
      </c>
      <c r="D27" s="102" t="s">
        <v>346</v>
      </c>
      <c r="E27" s="102" t="s">
        <v>116</v>
      </c>
      <c r="F27" s="102" t="s">
        <v>347</v>
      </c>
      <c r="G27" s="102">
        <v>4</v>
      </c>
      <c r="H27" s="103">
        <v>1</v>
      </c>
      <c r="I27" s="103">
        <v>0.5</v>
      </c>
      <c r="J27" s="103">
        <v>14</v>
      </c>
      <c r="K27" s="103">
        <f>J27/16*2.5</f>
        <v>2.1875</v>
      </c>
      <c r="L27" s="103">
        <v>10.9</v>
      </c>
      <c r="M27" s="103">
        <f>L27/2</f>
        <v>5.45</v>
      </c>
      <c r="N27" s="103">
        <v>1</v>
      </c>
      <c r="O27" s="103">
        <f>N27+2*AA27</f>
        <v>3</v>
      </c>
      <c r="P27" s="103">
        <v>9</v>
      </c>
      <c r="Q27" s="103">
        <f>P27/3*2</f>
        <v>6</v>
      </c>
      <c r="R27" s="103">
        <v>1</v>
      </c>
      <c r="S27" s="103">
        <f>(R27+AD27+AE27+AF27+AG27)/5*3</f>
        <v>3</v>
      </c>
      <c r="T27" s="103">
        <v>1</v>
      </c>
      <c r="U27" s="103">
        <f>T27</f>
        <v>1</v>
      </c>
      <c r="V27" s="103"/>
      <c r="W27" s="103"/>
      <c r="X27" s="103"/>
      <c r="Y27" s="103"/>
      <c r="Z27" s="103"/>
      <c r="AA27" s="103">
        <v>1</v>
      </c>
      <c r="AB27" s="103"/>
      <c r="AC27" s="103"/>
      <c r="AD27" s="103">
        <v>1</v>
      </c>
      <c r="AE27" s="103">
        <v>1</v>
      </c>
      <c r="AF27" s="103">
        <v>1</v>
      </c>
      <c r="AG27" s="103">
        <v>1</v>
      </c>
      <c r="AH27" s="103">
        <v>18</v>
      </c>
      <c r="AI27" s="103">
        <f>AH27/4</f>
        <v>4.5</v>
      </c>
      <c r="AJ27" s="104">
        <f>SUM(AU27:CU27)</f>
        <v>10</v>
      </c>
      <c r="AK27" s="105">
        <f>AJ27/AK$1*100</f>
        <v>9.25925925925926</v>
      </c>
      <c r="AL27" s="125">
        <f>(H27+I27+K27+M27+O27+Q27+S27+AI27)/4</f>
        <v>6.409375</v>
      </c>
      <c r="AM27" s="106">
        <f>AL27*10</f>
        <v>64.09375</v>
      </c>
      <c r="AN27" s="107"/>
      <c r="AO27" s="107"/>
      <c r="AP27" s="108" t="str">
        <f>IF(AK27&gt;25,"RF",IF(AL27&gt;5.9,"A","EE"))</f>
        <v>A</v>
      </c>
      <c r="AQ27" s="109"/>
      <c r="AR27" s="108" t="str">
        <f>IF(AP27="A","A",IF(AP27="RF",AP27,IF(AP27="EE",IF(AQ27="",AP27,IF(AQ27&gt;5.9,"A","RNEE")))))</f>
        <v>A</v>
      </c>
      <c r="AS27" s="126">
        <f>IF(AQ27="",AL27,AQ27)</f>
        <v>6.409375</v>
      </c>
      <c r="AT27"/>
      <c r="AU27" s="95">
        <v>2</v>
      </c>
      <c r="AV27" s="95"/>
      <c r="AW27" s="95"/>
      <c r="AX27" s="95"/>
      <c r="AY27" s="95"/>
      <c r="AZ27" s="95"/>
      <c r="BA27" s="95"/>
      <c r="BB27" s="96"/>
      <c r="BC27" s="95">
        <v>2</v>
      </c>
      <c r="BD27" s="95"/>
      <c r="BE27" s="95"/>
      <c r="BF27" s="95">
        <v>2</v>
      </c>
      <c r="BG27" s="95"/>
      <c r="BH27" s="95"/>
      <c r="BI27" s="96"/>
      <c r="BJ27" s="95"/>
      <c r="BK27" s="95"/>
      <c r="BL27" s="95"/>
      <c r="BM27" s="95">
        <v>2</v>
      </c>
      <c r="BN27" s="97"/>
      <c r="BO27" s="95"/>
      <c r="BP27" s="95"/>
      <c r="BQ27" s="95"/>
      <c r="BR27" s="95"/>
      <c r="BS27" s="95"/>
      <c r="BT27" s="95"/>
      <c r="BU27" s="95"/>
      <c r="BV27" s="95"/>
      <c r="BW27" s="96"/>
      <c r="BX27" s="95"/>
      <c r="BY27" s="95"/>
      <c r="BZ27" s="95"/>
      <c r="CA27" s="95"/>
      <c r="CB27" s="95"/>
      <c r="CC27" s="97"/>
      <c r="CD27" s="95"/>
      <c r="CE27" s="95"/>
      <c r="CF27" s="95">
        <v>2</v>
      </c>
      <c r="CG27" s="95"/>
      <c r="CH27" s="95"/>
      <c r="CI27" s="95"/>
      <c r="CJ27" s="95"/>
      <c r="CK27" s="95"/>
      <c r="CL27" s="96"/>
      <c r="CM27" s="95"/>
      <c r="CN27" s="95"/>
      <c r="CO27" s="95"/>
      <c r="CP27" s="95"/>
      <c r="CQ27" s="95"/>
      <c r="CR27" s="95"/>
      <c r="CS27" s="95"/>
      <c r="CT27" s="95"/>
      <c r="CU27" s="97"/>
      <c r="CV27" s="97"/>
      <c r="CW27" s="98" t="s">
        <v>181</v>
      </c>
    </row>
    <row r="28" spans="1:101" s="99" customFormat="1" ht="16.5" customHeight="1">
      <c r="A28"/>
      <c r="B28" s="84">
        <v>25</v>
      </c>
      <c r="C28" s="85" t="s">
        <v>348</v>
      </c>
      <c r="D28" s="86" t="s">
        <v>349</v>
      </c>
      <c r="E28" s="86" t="s">
        <v>89</v>
      </c>
      <c r="F28" s="86" t="s">
        <v>350</v>
      </c>
      <c r="G28" s="86">
        <v>4</v>
      </c>
      <c r="H28" s="87">
        <v>1</v>
      </c>
      <c r="I28" s="87">
        <v>0.5</v>
      </c>
      <c r="J28" s="87">
        <v>14</v>
      </c>
      <c r="K28" s="87">
        <f>J28/16*2.5</f>
        <v>2.1875</v>
      </c>
      <c r="L28" s="87">
        <v>6</v>
      </c>
      <c r="M28" s="87">
        <v>4</v>
      </c>
      <c r="N28" s="87">
        <v>1</v>
      </c>
      <c r="O28" s="87">
        <f>N28+2*AA28</f>
        <v>3</v>
      </c>
      <c r="P28" s="87">
        <v>7</v>
      </c>
      <c r="Q28" s="87">
        <f>P28/3*2</f>
        <v>4.666666666666667</v>
      </c>
      <c r="R28" s="87">
        <v>1</v>
      </c>
      <c r="S28" s="87">
        <f>(R28+AD28+AE28+AF28+AG28)/5*3</f>
        <v>3</v>
      </c>
      <c r="T28" s="87">
        <v>1</v>
      </c>
      <c r="U28" s="87">
        <f>T28</f>
        <v>1</v>
      </c>
      <c r="V28" s="87"/>
      <c r="W28" s="87"/>
      <c r="X28" s="87"/>
      <c r="Y28" s="87"/>
      <c r="Z28" s="87"/>
      <c r="AA28" s="87">
        <v>1</v>
      </c>
      <c r="AB28" s="87"/>
      <c r="AC28" s="87"/>
      <c r="AD28" s="87">
        <v>1</v>
      </c>
      <c r="AE28" s="87">
        <v>1</v>
      </c>
      <c r="AF28" s="87">
        <v>1</v>
      </c>
      <c r="AG28" s="87">
        <v>1</v>
      </c>
      <c r="AH28" s="87">
        <v>3</v>
      </c>
      <c r="AI28" s="87">
        <f>AH28/4</f>
        <v>0.75</v>
      </c>
      <c r="AJ28" s="88">
        <f>SUM(AU28:CU28)</f>
        <v>16</v>
      </c>
      <c r="AK28" s="89">
        <f>AJ28/AK$1*100</f>
        <v>14.814814814814813</v>
      </c>
      <c r="AL28" s="123">
        <f>(H28+I28+K28+M28+O28+Q28+S28+AI28)/4</f>
        <v>4.776041666666667</v>
      </c>
      <c r="AM28" s="90">
        <f>AL28*10</f>
        <v>47.76041666666667</v>
      </c>
      <c r="AN28" s="91"/>
      <c r="AO28" s="91"/>
      <c r="AP28" s="92" t="str">
        <f>IF(AK28&gt;25,"RF",IF(AL28&gt;5.9,"A","EE"))</f>
        <v>EE</v>
      </c>
      <c r="AQ28" s="93"/>
      <c r="AR28" s="92" t="str">
        <f>IF(AP28="A","A",IF(AP28="RF",AP28,IF(AP28="EE",IF(AQ28="",AP28,IF(AQ28&gt;5.9,"A","RNEE")))))</f>
        <v>EE</v>
      </c>
      <c r="AS28" s="124">
        <f>IF(AQ28="",AL28,AQ28)</f>
        <v>4.776041666666667</v>
      </c>
      <c r="AT28"/>
      <c r="AU28" s="95" t="s">
        <v>91</v>
      </c>
      <c r="AV28" s="95" t="s">
        <v>91</v>
      </c>
      <c r="AW28" s="95">
        <v>2</v>
      </c>
      <c r="AX28" s="95"/>
      <c r="AY28" s="95">
        <v>2</v>
      </c>
      <c r="AZ28" s="95">
        <v>2</v>
      </c>
      <c r="BA28" s="95"/>
      <c r="BB28" s="96"/>
      <c r="BC28" s="95">
        <v>2</v>
      </c>
      <c r="BD28" s="95"/>
      <c r="BE28" s="95"/>
      <c r="BF28" s="95"/>
      <c r="BG28" s="95"/>
      <c r="BH28" s="95"/>
      <c r="BI28" s="96"/>
      <c r="BJ28" s="95"/>
      <c r="BK28" s="95"/>
      <c r="BL28" s="95"/>
      <c r="BM28" s="95"/>
      <c r="BN28" s="97"/>
      <c r="BO28" s="95">
        <v>2</v>
      </c>
      <c r="BP28" s="95"/>
      <c r="BQ28" s="95"/>
      <c r="BR28" s="95"/>
      <c r="BS28" s="95"/>
      <c r="BT28" s="95"/>
      <c r="BU28" s="95"/>
      <c r="BV28" s="95"/>
      <c r="BW28" s="96"/>
      <c r="BX28" s="95"/>
      <c r="BY28" s="95"/>
      <c r="BZ28" s="95"/>
      <c r="CA28" s="95"/>
      <c r="CB28" s="95"/>
      <c r="CC28" s="97"/>
      <c r="CD28" s="95"/>
      <c r="CE28" s="95"/>
      <c r="CF28" s="95"/>
      <c r="CG28" s="95"/>
      <c r="CH28" s="95"/>
      <c r="CI28" s="95">
        <v>2</v>
      </c>
      <c r="CJ28" s="95"/>
      <c r="CK28" s="95">
        <v>2</v>
      </c>
      <c r="CL28" s="96">
        <v>2</v>
      </c>
      <c r="CM28" s="95"/>
      <c r="CN28" s="95"/>
      <c r="CO28" s="95"/>
      <c r="CP28" s="95"/>
      <c r="CQ28" s="95"/>
      <c r="CR28" s="95"/>
      <c r="CS28" s="95"/>
      <c r="CT28" s="95"/>
      <c r="CU28" s="97"/>
      <c r="CV28" s="97"/>
      <c r="CW28" s="98" t="s">
        <v>92</v>
      </c>
    </row>
    <row r="29" spans="1:101" s="99" customFormat="1" ht="16.5" customHeight="1">
      <c r="A29"/>
      <c r="B29" s="111">
        <v>26</v>
      </c>
      <c r="C29" s="101" t="s">
        <v>351</v>
      </c>
      <c r="D29" s="102" t="s">
        <v>352</v>
      </c>
      <c r="E29" s="102" t="s">
        <v>283</v>
      </c>
      <c r="F29" s="102" t="s">
        <v>353</v>
      </c>
      <c r="G29" s="102">
        <v>4</v>
      </c>
      <c r="H29" s="103">
        <v>1</v>
      </c>
      <c r="I29" s="103">
        <v>0.5</v>
      </c>
      <c r="J29" s="103">
        <v>14</v>
      </c>
      <c r="K29" s="103">
        <f>J29/16*2.5</f>
        <v>2.1875</v>
      </c>
      <c r="L29" s="103">
        <v>5.3</v>
      </c>
      <c r="M29" s="103">
        <f>L29/2</f>
        <v>2.65</v>
      </c>
      <c r="N29" s="103">
        <v>1</v>
      </c>
      <c r="O29" s="103">
        <f>N29+2*AA29</f>
        <v>3</v>
      </c>
      <c r="P29" s="103">
        <v>7.3</v>
      </c>
      <c r="Q29" s="103">
        <f>P29/3*2</f>
        <v>4.866666666666666</v>
      </c>
      <c r="R29" s="103">
        <v>1</v>
      </c>
      <c r="S29" s="103">
        <f>(R29+AD29+AE29+AF29+AG29)/5*3</f>
        <v>3</v>
      </c>
      <c r="T29" s="103">
        <v>1</v>
      </c>
      <c r="U29" s="103">
        <f>T29</f>
        <v>1</v>
      </c>
      <c r="V29" s="103"/>
      <c r="W29" s="103"/>
      <c r="X29" s="103"/>
      <c r="Y29" s="103"/>
      <c r="Z29" s="103"/>
      <c r="AA29" s="103">
        <v>1</v>
      </c>
      <c r="AB29" s="103"/>
      <c r="AC29" s="103"/>
      <c r="AD29" s="103">
        <v>1</v>
      </c>
      <c r="AE29" s="103">
        <v>1</v>
      </c>
      <c r="AF29" s="103">
        <v>1</v>
      </c>
      <c r="AG29" s="103">
        <v>1</v>
      </c>
      <c r="AH29" s="103">
        <v>6.5</v>
      </c>
      <c r="AI29" s="103">
        <f>AH29/4</f>
        <v>1.625</v>
      </c>
      <c r="AJ29" s="104">
        <f>SUM(AU29:CU29)</f>
        <v>6</v>
      </c>
      <c r="AK29" s="105">
        <f>AJ29/AK$1*100</f>
        <v>5.555555555555555</v>
      </c>
      <c r="AL29" s="125">
        <f>(H29+I29+K29+M29+O29+Q29+S29+AI29)/4</f>
        <v>4.707291666666666</v>
      </c>
      <c r="AM29" s="106">
        <f>AL29*10</f>
        <v>47.072916666666664</v>
      </c>
      <c r="AN29" s="107"/>
      <c r="AO29" s="107"/>
      <c r="AP29" s="108" t="str">
        <f>IF(AK29&gt;25,"RF",IF(AL29&gt;5.9,"A","EE"))</f>
        <v>EE</v>
      </c>
      <c r="AQ29" s="109"/>
      <c r="AR29" s="108" t="str">
        <f>IF(AP29="A","A",IF(AP29="RF",AP29,IF(AP29="EE",IF(AQ29="",AP29,IF(AQ29&gt;5.9,"A","RNEE")))))</f>
        <v>EE</v>
      </c>
      <c r="AS29" s="126">
        <f>IF(AQ29="",AL29,AQ29)</f>
        <v>4.707291666666666</v>
      </c>
      <c r="AT29"/>
      <c r="AU29" s="95"/>
      <c r="AV29" s="95"/>
      <c r="AW29" s="95"/>
      <c r="AX29" s="95"/>
      <c r="AY29" s="95"/>
      <c r="AZ29" s="95"/>
      <c r="BA29" s="95"/>
      <c r="BB29" s="96"/>
      <c r="BC29" s="95"/>
      <c r="BD29" s="95"/>
      <c r="BE29" s="95"/>
      <c r="BF29" s="95"/>
      <c r="BG29" s="95"/>
      <c r="BH29" s="95"/>
      <c r="BI29" s="96"/>
      <c r="BJ29" s="95"/>
      <c r="BK29" s="95"/>
      <c r="BL29" s="95"/>
      <c r="BM29" s="95">
        <v>2</v>
      </c>
      <c r="BN29" s="97"/>
      <c r="BO29" s="95"/>
      <c r="BP29" s="95"/>
      <c r="BQ29" s="95"/>
      <c r="BR29" s="95"/>
      <c r="BS29" s="95"/>
      <c r="BT29" s="95"/>
      <c r="BU29" s="95"/>
      <c r="BV29" s="95"/>
      <c r="BW29" s="96"/>
      <c r="BX29" s="95"/>
      <c r="BY29" s="95"/>
      <c r="BZ29" s="95"/>
      <c r="CA29" s="95"/>
      <c r="CB29" s="95"/>
      <c r="CC29" s="97"/>
      <c r="CD29" s="95"/>
      <c r="CE29" s="95"/>
      <c r="CF29" s="95"/>
      <c r="CG29" s="95"/>
      <c r="CH29" s="95"/>
      <c r="CI29" s="95">
        <v>2</v>
      </c>
      <c r="CJ29" s="95">
        <v>2</v>
      </c>
      <c r="CK29" s="95"/>
      <c r="CL29" s="96"/>
      <c r="CM29" s="95"/>
      <c r="CN29" s="95"/>
      <c r="CO29" s="95"/>
      <c r="CP29" s="95"/>
      <c r="CQ29" s="95"/>
      <c r="CR29" s="95"/>
      <c r="CS29" s="95"/>
      <c r="CT29" s="95"/>
      <c r="CU29" s="97"/>
      <c r="CV29" s="97"/>
      <c r="CW29" s="98" t="s">
        <v>97</v>
      </c>
    </row>
    <row r="30" spans="1:101" s="99" customFormat="1" ht="16.5" customHeight="1">
      <c r="A30"/>
      <c r="B30" s="84">
        <v>27</v>
      </c>
      <c r="C30" s="85" t="s">
        <v>354</v>
      </c>
      <c r="D30" s="86" t="s">
        <v>355</v>
      </c>
      <c r="E30" s="86" t="s">
        <v>111</v>
      </c>
      <c r="F30" s="86" t="s">
        <v>356</v>
      </c>
      <c r="G30" s="86">
        <v>4</v>
      </c>
      <c r="H30" s="87">
        <v>1</v>
      </c>
      <c r="I30" s="87">
        <v>0.5</v>
      </c>
      <c r="J30" s="87">
        <v>14</v>
      </c>
      <c r="K30" s="87">
        <f>J30/16*2.5</f>
        <v>2.1875</v>
      </c>
      <c r="L30" s="87">
        <v>5</v>
      </c>
      <c r="M30" s="87">
        <f>L30/2</f>
        <v>2.5</v>
      </c>
      <c r="N30" s="87">
        <v>1</v>
      </c>
      <c r="O30" s="87">
        <f>N30+2*AA30</f>
        <v>1</v>
      </c>
      <c r="P30" s="87"/>
      <c r="Q30" s="87">
        <f>P30/3*2</f>
        <v>0</v>
      </c>
      <c r="R30" s="87">
        <f>AI30/10</f>
        <v>0</v>
      </c>
      <c r="S30" s="87">
        <f>(R30+AD30+AE30+AF30+AG30)/5*3</f>
        <v>0</v>
      </c>
      <c r="T30" s="87">
        <v>1</v>
      </c>
      <c r="U30" s="87">
        <f>T30</f>
        <v>1</v>
      </c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>
        <f>AH30/4</f>
        <v>0</v>
      </c>
      <c r="AJ30" s="88">
        <f>SUM(AU30:CU30)</f>
        <v>28</v>
      </c>
      <c r="AK30" s="89">
        <f>AJ30/AK$1*100</f>
        <v>25.925925925925924</v>
      </c>
      <c r="AL30" s="123">
        <f>(H30+I30+K30+M30+O30+Q30+S30+AI30)/4</f>
        <v>1.796875</v>
      </c>
      <c r="AM30" s="90">
        <f>AL30*10</f>
        <v>17.96875</v>
      </c>
      <c r="AN30" s="91"/>
      <c r="AO30" s="91"/>
      <c r="AP30" s="92" t="str">
        <f>IF(AK30&gt;25,"RF",IF(AL30&gt;5.9,"A","EE"))</f>
        <v>RF</v>
      </c>
      <c r="AQ30" s="93"/>
      <c r="AR30" s="92" t="str">
        <f>IF(AP30="A","A",IF(AP30="RF",AP30,IF(AP30="EE",IF(AQ30="",AP30,IF(AQ30&gt;5.9,"A","RNEE")))))</f>
        <v>RF</v>
      </c>
      <c r="AS30" s="124">
        <f>IF(AQ30="",AL30,AQ30)</f>
        <v>1.796875</v>
      </c>
      <c r="AT30"/>
      <c r="AU30" s="95"/>
      <c r="AV30" s="95"/>
      <c r="AW30" s="95"/>
      <c r="AX30" s="95"/>
      <c r="AY30" s="95"/>
      <c r="AZ30" s="95"/>
      <c r="BA30" s="95"/>
      <c r="BB30" s="96"/>
      <c r="BC30" s="95">
        <v>2</v>
      </c>
      <c r="BD30" s="95"/>
      <c r="BE30" s="95"/>
      <c r="BF30" s="95">
        <v>2</v>
      </c>
      <c r="BG30" s="95"/>
      <c r="BH30" s="95"/>
      <c r="BI30" s="96"/>
      <c r="BJ30" s="95"/>
      <c r="BK30" s="95"/>
      <c r="BL30" s="95"/>
      <c r="BM30" s="95"/>
      <c r="BN30" s="97"/>
      <c r="BO30" s="95"/>
      <c r="BP30" s="95"/>
      <c r="BQ30" s="95"/>
      <c r="BR30" s="95"/>
      <c r="BS30" s="95"/>
      <c r="BT30" s="95"/>
      <c r="BU30" s="95">
        <v>2</v>
      </c>
      <c r="BV30" s="95"/>
      <c r="BW30" s="96"/>
      <c r="BX30" s="95"/>
      <c r="BY30" s="95"/>
      <c r="BZ30" s="95"/>
      <c r="CA30" s="95">
        <v>2</v>
      </c>
      <c r="CB30" s="95"/>
      <c r="CC30" s="97"/>
      <c r="CD30" s="95">
        <v>2</v>
      </c>
      <c r="CE30" s="95"/>
      <c r="CF30" s="95">
        <v>2</v>
      </c>
      <c r="CG30" s="95">
        <v>2</v>
      </c>
      <c r="CH30" s="95">
        <v>2</v>
      </c>
      <c r="CI30" s="95">
        <v>2</v>
      </c>
      <c r="CJ30" s="95">
        <v>2</v>
      </c>
      <c r="CK30" s="95">
        <v>2</v>
      </c>
      <c r="CL30" s="96">
        <v>2</v>
      </c>
      <c r="CM30" s="95"/>
      <c r="CN30" s="95">
        <v>2</v>
      </c>
      <c r="CO30" s="95">
        <v>2</v>
      </c>
      <c r="CP30" s="95"/>
      <c r="CQ30" s="95"/>
      <c r="CR30" s="95"/>
      <c r="CS30" s="95"/>
      <c r="CT30" s="95"/>
      <c r="CU30" s="97"/>
      <c r="CV30" s="97"/>
      <c r="CW30" s="98" t="s">
        <v>92</v>
      </c>
    </row>
    <row r="31" spans="1:101" s="99" customFormat="1" ht="16.5" customHeight="1">
      <c r="A31"/>
      <c r="B31" s="111">
        <v>28</v>
      </c>
      <c r="C31" s="101" t="s">
        <v>357</v>
      </c>
      <c r="D31" s="102" t="s">
        <v>358</v>
      </c>
      <c r="E31" s="102" t="s">
        <v>137</v>
      </c>
      <c r="F31" s="102" t="s">
        <v>359</v>
      </c>
      <c r="G31" s="102">
        <v>4</v>
      </c>
      <c r="H31" s="103">
        <v>1</v>
      </c>
      <c r="I31" s="103">
        <v>0.5</v>
      </c>
      <c r="J31" s="103">
        <v>14</v>
      </c>
      <c r="K31" s="103">
        <f>J31/16*2.5</f>
        <v>2.1875</v>
      </c>
      <c r="L31" s="103">
        <v>1</v>
      </c>
      <c r="M31" s="103">
        <f>L31/2</f>
        <v>0.5</v>
      </c>
      <c r="N31" s="103">
        <v>1</v>
      </c>
      <c r="O31" s="103">
        <f>N31+2*AA31</f>
        <v>1</v>
      </c>
      <c r="P31" s="103">
        <v>1.9</v>
      </c>
      <c r="Q31" s="103">
        <f>P31/3*2</f>
        <v>1.2666666666666666</v>
      </c>
      <c r="R31" s="103">
        <v>1</v>
      </c>
      <c r="S31" s="103">
        <f>(R31+AD31+AE31+AF31+AG31)/5*3</f>
        <v>1.7999999999999998</v>
      </c>
      <c r="T31" s="103">
        <v>1</v>
      </c>
      <c r="U31" s="103">
        <f>T31</f>
        <v>1</v>
      </c>
      <c r="V31" s="103"/>
      <c r="W31" s="103"/>
      <c r="X31" s="103"/>
      <c r="Y31" s="103"/>
      <c r="Z31" s="103"/>
      <c r="AA31" s="103"/>
      <c r="AB31" s="103"/>
      <c r="AC31" s="103"/>
      <c r="AD31" s="103">
        <v>1</v>
      </c>
      <c r="AE31" s="103">
        <v>1</v>
      </c>
      <c r="AF31" s="103"/>
      <c r="AG31" s="103"/>
      <c r="AH31" s="103">
        <v>0</v>
      </c>
      <c r="AI31" s="103">
        <f>AH31/4</f>
        <v>0</v>
      </c>
      <c r="AJ31" s="104">
        <f>SUM(AU31:CU31)</f>
        <v>10</v>
      </c>
      <c r="AK31" s="105">
        <f>AJ31/AK$1*100</f>
        <v>9.25925925925926</v>
      </c>
      <c r="AL31" s="125">
        <f>(H31+I31+K31+M31+O31+Q31+S31+AI31)/4</f>
        <v>2.0635416666666666</v>
      </c>
      <c r="AM31" s="106">
        <f>AL31*10</f>
        <v>20.635416666666664</v>
      </c>
      <c r="AN31" s="107"/>
      <c r="AO31" s="107"/>
      <c r="AP31" s="108" t="str">
        <f>IF(AK31&gt;25,"RF",IF(AL31&gt;5.9,"A","EE"))</f>
        <v>EE</v>
      </c>
      <c r="AQ31" s="109"/>
      <c r="AR31" s="108" t="str">
        <f>IF(AP31="A","A",IF(AP31="RF",AP31,IF(AP31="EE",IF(AQ31="",AP31,IF(AQ31&gt;5.9,"A","RNEE")))))</f>
        <v>EE</v>
      </c>
      <c r="AS31" s="126">
        <f>IF(AQ31="",AL31,AQ31)</f>
        <v>2.0635416666666666</v>
      </c>
      <c r="AT31"/>
      <c r="AU31" s="95"/>
      <c r="AV31" s="95"/>
      <c r="AW31" s="95"/>
      <c r="AX31" s="95"/>
      <c r="AY31" s="95">
        <v>2</v>
      </c>
      <c r="AZ31" s="95"/>
      <c r="BA31" s="95"/>
      <c r="BB31" s="96"/>
      <c r="BC31" s="95">
        <v>2</v>
      </c>
      <c r="BD31" s="95"/>
      <c r="BE31" s="95"/>
      <c r="BF31" s="95"/>
      <c r="BG31" s="95"/>
      <c r="BH31" s="95"/>
      <c r="BI31" s="96"/>
      <c r="BJ31" s="95"/>
      <c r="BK31" s="95"/>
      <c r="BL31" s="95"/>
      <c r="BM31" s="95"/>
      <c r="BN31" s="97"/>
      <c r="BO31" s="95"/>
      <c r="BP31" s="95"/>
      <c r="BQ31" s="95"/>
      <c r="BR31" s="95"/>
      <c r="BS31" s="95"/>
      <c r="BT31" s="95"/>
      <c r="BU31" s="95"/>
      <c r="BV31" s="95"/>
      <c r="BW31" s="96"/>
      <c r="BX31" s="95"/>
      <c r="BY31" s="95"/>
      <c r="BZ31" s="95"/>
      <c r="CA31" s="95"/>
      <c r="CB31" s="95"/>
      <c r="CC31" s="97"/>
      <c r="CD31" s="95"/>
      <c r="CE31" s="95"/>
      <c r="CF31" s="95"/>
      <c r="CG31" s="95"/>
      <c r="CH31" s="95">
        <v>2</v>
      </c>
      <c r="CI31" s="95">
        <v>2</v>
      </c>
      <c r="CJ31" s="95"/>
      <c r="CK31" s="95"/>
      <c r="CL31" s="96"/>
      <c r="CM31" s="95"/>
      <c r="CN31" s="95">
        <v>2</v>
      </c>
      <c r="CO31" s="95"/>
      <c r="CP31" s="95"/>
      <c r="CQ31" s="95"/>
      <c r="CR31" s="95"/>
      <c r="CS31" s="95"/>
      <c r="CT31" s="95"/>
      <c r="CU31" s="97"/>
      <c r="CV31" s="97"/>
      <c r="CW31" s="98" t="s">
        <v>194</v>
      </c>
    </row>
    <row r="32" spans="1:101" s="99" customFormat="1" ht="16.5" customHeight="1">
      <c r="A32"/>
      <c r="B32" s="84">
        <v>29</v>
      </c>
      <c r="C32" s="85" t="s">
        <v>360</v>
      </c>
      <c r="D32" s="86" t="s">
        <v>361</v>
      </c>
      <c r="E32" s="86" t="s">
        <v>137</v>
      </c>
      <c r="F32" s="86" t="s">
        <v>362</v>
      </c>
      <c r="G32" s="86">
        <v>4</v>
      </c>
      <c r="H32" s="87">
        <v>1</v>
      </c>
      <c r="I32" s="87">
        <v>0.5</v>
      </c>
      <c r="J32" s="87"/>
      <c r="K32" s="87">
        <f>J32/16*2.5</f>
        <v>0</v>
      </c>
      <c r="L32" s="87">
        <v>7</v>
      </c>
      <c r="M32" s="87">
        <f>L32/2</f>
        <v>3.5</v>
      </c>
      <c r="N32" s="87">
        <f>Q32/10</f>
        <v>0.36666666666666664</v>
      </c>
      <c r="O32" s="87">
        <f>N32+2*AA32</f>
        <v>0.36666666666666664</v>
      </c>
      <c r="P32" s="87">
        <v>5.5</v>
      </c>
      <c r="Q32" s="87">
        <f>P32/3*2</f>
        <v>3.6666666666666665</v>
      </c>
      <c r="R32" s="87">
        <v>1</v>
      </c>
      <c r="S32" s="87">
        <f>(R32+AD32+AE32+AF32+AG32)/5*3</f>
        <v>1.2000000000000002</v>
      </c>
      <c r="T32" s="87">
        <v>1</v>
      </c>
      <c r="U32" s="87">
        <f>T32</f>
        <v>1</v>
      </c>
      <c r="V32" s="87"/>
      <c r="W32" s="87"/>
      <c r="X32" s="87"/>
      <c r="Y32" s="87"/>
      <c r="Z32" s="87"/>
      <c r="AA32" s="87"/>
      <c r="AB32" s="87"/>
      <c r="AC32" s="87"/>
      <c r="AD32" s="87">
        <v>1</v>
      </c>
      <c r="AE32" s="87"/>
      <c r="AF32" s="87"/>
      <c r="AG32" s="87"/>
      <c r="AH32" s="87">
        <v>2</v>
      </c>
      <c r="AI32" s="87">
        <f>AH32/4</f>
        <v>0.5</v>
      </c>
      <c r="AJ32" s="88">
        <f>SUM(AU32:CU32)</f>
        <v>26</v>
      </c>
      <c r="AK32" s="89">
        <f>AJ32/AK$1*100</f>
        <v>24.074074074074073</v>
      </c>
      <c r="AL32" s="123">
        <f>(H32+I32+K32+M32+O32+Q32+S32+AI32)/4</f>
        <v>2.6833333333333336</v>
      </c>
      <c r="AM32" s="90">
        <f>AL32*10</f>
        <v>26.833333333333336</v>
      </c>
      <c r="AN32" s="91"/>
      <c r="AO32" s="91"/>
      <c r="AP32" s="92" t="str">
        <f>IF(AK32&gt;25,"RF",IF(AL32&gt;5.9,"A","EE"))</f>
        <v>EE</v>
      </c>
      <c r="AQ32" s="93"/>
      <c r="AR32" s="92" t="str">
        <f>IF(AP32="A","A",IF(AP32="RF",AP32,IF(AP32="EE",IF(AQ32="",AP32,IF(AQ32&gt;5.9,"A","RNEE")))))</f>
        <v>EE</v>
      </c>
      <c r="AS32" s="124">
        <f>IF(AQ32="",AL32,AQ32)</f>
        <v>2.6833333333333336</v>
      </c>
      <c r="AT32"/>
      <c r="AU32" s="95"/>
      <c r="AV32" s="95"/>
      <c r="AW32" s="95">
        <v>2</v>
      </c>
      <c r="AX32" s="95"/>
      <c r="AY32" s="95">
        <v>2</v>
      </c>
      <c r="AZ32" s="95"/>
      <c r="BA32" s="95"/>
      <c r="BB32" s="96"/>
      <c r="BC32" s="95">
        <v>2</v>
      </c>
      <c r="BD32" s="95"/>
      <c r="BE32" s="95">
        <v>2</v>
      </c>
      <c r="BF32" s="95"/>
      <c r="BG32" s="95"/>
      <c r="BH32" s="95"/>
      <c r="BI32" s="96"/>
      <c r="BJ32" s="95"/>
      <c r="BK32" s="95"/>
      <c r="BL32" s="95">
        <v>2</v>
      </c>
      <c r="BM32" s="95"/>
      <c r="BN32" s="97"/>
      <c r="BO32" s="95">
        <v>2</v>
      </c>
      <c r="BP32" s="95">
        <v>2</v>
      </c>
      <c r="BQ32" s="95"/>
      <c r="BR32" s="95"/>
      <c r="BS32" s="95"/>
      <c r="BT32" s="95"/>
      <c r="BU32" s="95">
        <v>2</v>
      </c>
      <c r="BV32" s="95"/>
      <c r="BW32" s="96"/>
      <c r="BX32" s="95"/>
      <c r="BY32" s="95"/>
      <c r="BZ32" s="95"/>
      <c r="CA32" s="95"/>
      <c r="CB32" s="95"/>
      <c r="CC32" s="97"/>
      <c r="CD32" s="95">
        <v>2</v>
      </c>
      <c r="CE32" s="95">
        <v>2</v>
      </c>
      <c r="CF32" s="95">
        <v>2</v>
      </c>
      <c r="CG32" s="95"/>
      <c r="CH32" s="95"/>
      <c r="CI32" s="95">
        <v>2</v>
      </c>
      <c r="CJ32" s="95">
        <v>2</v>
      </c>
      <c r="CK32" s="95"/>
      <c r="CL32" s="96"/>
      <c r="CM32" s="95"/>
      <c r="CN32" s="95"/>
      <c r="CO32" s="95"/>
      <c r="CP32" s="95"/>
      <c r="CQ32" s="95"/>
      <c r="CR32" s="95"/>
      <c r="CS32" s="95"/>
      <c r="CT32" s="95"/>
      <c r="CU32" s="97"/>
      <c r="CV32" s="97"/>
      <c r="CW32" s="98" t="s">
        <v>198</v>
      </c>
    </row>
    <row r="33" spans="1:101" s="99" customFormat="1" ht="16.5" customHeight="1">
      <c r="A33"/>
      <c r="B33" s="111">
        <v>30</v>
      </c>
      <c r="C33" s="101" t="s">
        <v>363</v>
      </c>
      <c r="D33" s="102" t="s">
        <v>364</v>
      </c>
      <c r="E33" s="102" t="s">
        <v>283</v>
      </c>
      <c r="F33" s="102" t="s">
        <v>365</v>
      </c>
      <c r="G33" s="102">
        <v>5</v>
      </c>
      <c r="H33" s="103">
        <v>1</v>
      </c>
      <c r="I33" s="103">
        <v>0.5</v>
      </c>
      <c r="J33" s="103">
        <v>6</v>
      </c>
      <c r="K33" s="103">
        <f>J33/16*2.5</f>
        <v>0.9375</v>
      </c>
      <c r="L33" s="103">
        <v>5.4</v>
      </c>
      <c r="M33" s="103">
        <f>L33/2</f>
        <v>2.7</v>
      </c>
      <c r="N33" s="103">
        <v>1</v>
      </c>
      <c r="O33" s="103">
        <f>N33+2*AA33</f>
        <v>3</v>
      </c>
      <c r="P33" s="103">
        <v>13</v>
      </c>
      <c r="Q33" s="103">
        <f>P33/3*2</f>
        <v>8.666666666666666</v>
      </c>
      <c r="R33" s="103">
        <v>1</v>
      </c>
      <c r="S33" s="103">
        <f>(R33+AD33+AE33+AF33+AG33)/5*3</f>
        <v>3</v>
      </c>
      <c r="T33" s="103">
        <v>1</v>
      </c>
      <c r="U33" s="103">
        <f>T33</f>
        <v>1</v>
      </c>
      <c r="V33" s="103"/>
      <c r="W33" s="103"/>
      <c r="X33" s="103"/>
      <c r="Y33" s="103"/>
      <c r="Z33" s="103"/>
      <c r="AA33" s="103">
        <v>1</v>
      </c>
      <c r="AB33" s="103"/>
      <c r="AC33" s="103"/>
      <c r="AD33" s="103">
        <v>1</v>
      </c>
      <c r="AE33" s="103">
        <v>1</v>
      </c>
      <c r="AF33" s="103">
        <v>1</v>
      </c>
      <c r="AG33" s="103">
        <v>1</v>
      </c>
      <c r="AH33" s="103">
        <v>26</v>
      </c>
      <c r="AI33" s="103">
        <f>AH33/4</f>
        <v>6.5</v>
      </c>
      <c r="AJ33" s="104">
        <f>SUM(AU33:CU33)</f>
        <v>12</v>
      </c>
      <c r="AK33" s="105">
        <f>AJ33/AK$1*100</f>
        <v>11.11111111111111</v>
      </c>
      <c r="AL33" s="125">
        <f>(H33+I33+K33+M33+O33+Q33+S33+AI33)/4</f>
        <v>6.576041666666667</v>
      </c>
      <c r="AM33" s="106">
        <f>AL33*10</f>
        <v>65.76041666666667</v>
      </c>
      <c r="AN33" s="107"/>
      <c r="AO33" s="107"/>
      <c r="AP33" s="108" t="str">
        <f>IF(AK33&gt;25,"RF",IF(AL33&gt;5.9,"A","EE"))</f>
        <v>A</v>
      </c>
      <c r="AQ33" s="109"/>
      <c r="AR33" s="108" t="str">
        <f>IF(AP33="A","A",IF(AP33="RF",AP33,IF(AP33="EE",IF(AQ33="",AP33,IF(AQ33&gt;5.9,"A","RNEE")))))</f>
        <v>A</v>
      </c>
      <c r="AS33" s="126">
        <f>IF(AQ33="",AL33,AQ33)</f>
        <v>6.576041666666667</v>
      </c>
      <c r="AT33"/>
      <c r="AU33" s="95">
        <v>2</v>
      </c>
      <c r="AV33" s="95"/>
      <c r="AW33" s="95"/>
      <c r="AX33" s="95"/>
      <c r="AY33" s="95"/>
      <c r="AZ33" s="95"/>
      <c r="BA33" s="95"/>
      <c r="BB33" s="96"/>
      <c r="BC33" s="95">
        <v>2</v>
      </c>
      <c r="BD33" s="95"/>
      <c r="BE33" s="95">
        <v>2</v>
      </c>
      <c r="BF33" s="95">
        <v>2</v>
      </c>
      <c r="BG33" s="95"/>
      <c r="BH33" s="95"/>
      <c r="BI33" s="96"/>
      <c r="BJ33" s="95"/>
      <c r="BK33" s="95"/>
      <c r="BL33" s="95"/>
      <c r="BM33" s="95">
        <v>2</v>
      </c>
      <c r="BN33" s="97"/>
      <c r="BO33" s="95"/>
      <c r="BP33" s="95"/>
      <c r="BQ33" s="95"/>
      <c r="BR33" s="95"/>
      <c r="BS33" s="95"/>
      <c r="BT33" s="95"/>
      <c r="BU33" s="95"/>
      <c r="BV33" s="95"/>
      <c r="BW33" s="96"/>
      <c r="BX33" s="95"/>
      <c r="BY33" s="95"/>
      <c r="BZ33" s="95"/>
      <c r="CA33" s="95"/>
      <c r="CB33" s="95"/>
      <c r="CC33" s="97"/>
      <c r="CD33" s="95"/>
      <c r="CE33" s="95"/>
      <c r="CF33" s="95"/>
      <c r="CG33" s="95"/>
      <c r="CH33" s="95"/>
      <c r="CI33" s="95">
        <v>2</v>
      </c>
      <c r="CJ33" s="95"/>
      <c r="CK33" s="95"/>
      <c r="CL33" s="96"/>
      <c r="CM33" s="95"/>
      <c r="CN33" s="95"/>
      <c r="CO33" s="95"/>
      <c r="CP33" s="95"/>
      <c r="CQ33" s="95"/>
      <c r="CR33" s="95"/>
      <c r="CS33" s="95"/>
      <c r="CT33" s="95"/>
      <c r="CU33" s="97"/>
      <c r="CV33" s="97"/>
      <c r="CW33" s="98" t="s">
        <v>202</v>
      </c>
    </row>
    <row r="34" spans="1:101" s="99" customFormat="1" ht="16.5" customHeight="1">
      <c r="A34"/>
      <c r="B34" s="84">
        <v>31</v>
      </c>
      <c r="C34" s="85" t="s">
        <v>366</v>
      </c>
      <c r="D34" s="86" t="s">
        <v>367</v>
      </c>
      <c r="E34" s="86" t="s">
        <v>116</v>
      </c>
      <c r="F34" s="86" t="s">
        <v>368</v>
      </c>
      <c r="G34" s="86">
        <v>5</v>
      </c>
      <c r="H34" s="87"/>
      <c r="I34" s="87">
        <v>0</v>
      </c>
      <c r="J34" s="87"/>
      <c r="K34" s="87">
        <f>J34/16*2.5</f>
        <v>0</v>
      </c>
      <c r="L34" s="87"/>
      <c r="M34" s="87">
        <f>L34/2</f>
        <v>0</v>
      </c>
      <c r="N34" s="87">
        <f>Q34/10</f>
        <v>0</v>
      </c>
      <c r="O34" s="87">
        <f>N34+2*AA34</f>
        <v>0</v>
      </c>
      <c r="P34" s="87"/>
      <c r="Q34" s="87">
        <f>P34/3*2</f>
        <v>0</v>
      </c>
      <c r="R34" s="87">
        <f>AI34/10</f>
        <v>0</v>
      </c>
      <c r="S34" s="87">
        <f>(R34+AD34+AE34+AF34+AG34)/5*3</f>
        <v>0</v>
      </c>
      <c r="T34" s="87"/>
      <c r="U34" s="87">
        <f>T34</f>
        <v>0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>
        <f>AH34/4</f>
        <v>0</v>
      </c>
      <c r="AJ34" s="88">
        <f>SUM(AU34:CU34)</f>
        <v>28</v>
      </c>
      <c r="AK34" s="89">
        <f>AJ34/AK$1*100</f>
        <v>25.925925925925924</v>
      </c>
      <c r="AL34" s="123">
        <f>(M34+O34+Q34+S34+AI34)/4</f>
        <v>0</v>
      </c>
      <c r="AM34" s="90">
        <f>AL34*10</f>
        <v>0</v>
      </c>
      <c r="AN34" s="91"/>
      <c r="AO34" s="91"/>
      <c r="AP34" s="92" t="str">
        <f>IF(AK34&gt;25,"RF",IF(AL34&gt;5.9,"A","EE"))</f>
        <v>RF</v>
      </c>
      <c r="AQ34" s="93"/>
      <c r="AR34" s="92" t="str">
        <f>IF(AP34="A","A",IF(AP34="RF",AP34,IF(AP34="EE",IF(AQ34="",AP34,IF(AQ34&gt;5.9,"A","RNEE")))))</f>
        <v>RF</v>
      </c>
      <c r="AS34" s="124">
        <f>IF(AQ34="",AL34,AQ34)</f>
        <v>0</v>
      </c>
      <c r="AT34"/>
      <c r="AU34" s="95">
        <v>2</v>
      </c>
      <c r="AV34" s="95">
        <v>2</v>
      </c>
      <c r="AW34" s="95">
        <v>2</v>
      </c>
      <c r="AX34" s="95">
        <v>2</v>
      </c>
      <c r="AY34" s="95">
        <v>2</v>
      </c>
      <c r="AZ34" s="95"/>
      <c r="BA34" s="95"/>
      <c r="BB34" s="96">
        <v>2</v>
      </c>
      <c r="BC34" s="95">
        <v>2</v>
      </c>
      <c r="BD34" s="95"/>
      <c r="BE34" s="95"/>
      <c r="BF34" s="95">
        <v>2</v>
      </c>
      <c r="BG34" s="95">
        <v>2</v>
      </c>
      <c r="BH34" s="95"/>
      <c r="BI34" s="96"/>
      <c r="BJ34" s="95"/>
      <c r="BK34" s="95"/>
      <c r="BL34" s="95"/>
      <c r="BM34" s="95"/>
      <c r="BN34" s="97"/>
      <c r="BO34" s="95"/>
      <c r="BP34" s="95"/>
      <c r="BQ34" s="95"/>
      <c r="BR34" s="95"/>
      <c r="BS34" s="95"/>
      <c r="BT34" s="95"/>
      <c r="BU34" s="95"/>
      <c r="BV34" s="95"/>
      <c r="BW34" s="96"/>
      <c r="BX34" s="95"/>
      <c r="BY34" s="95"/>
      <c r="BZ34" s="95"/>
      <c r="CA34" s="95"/>
      <c r="CB34" s="95"/>
      <c r="CC34" s="97"/>
      <c r="CD34" s="95"/>
      <c r="CE34" s="95"/>
      <c r="CF34" s="95">
        <v>2</v>
      </c>
      <c r="CG34" s="95"/>
      <c r="CH34" s="95"/>
      <c r="CI34" s="95">
        <v>2</v>
      </c>
      <c r="CJ34" s="95"/>
      <c r="CK34" s="95">
        <v>2</v>
      </c>
      <c r="CL34" s="96">
        <v>2</v>
      </c>
      <c r="CM34" s="95"/>
      <c r="CN34" s="95"/>
      <c r="CO34" s="95">
        <v>2</v>
      </c>
      <c r="CP34" s="95"/>
      <c r="CQ34" s="95"/>
      <c r="CR34" s="95"/>
      <c r="CS34" s="95"/>
      <c r="CT34" s="95"/>
      <c r="CU34" s="97"/>
      <c r="CV34" s="97"/>
      <c r="CW34" s="98" t="s">
        <v>206</v>
      </c>
    </row>
    <row r="35" spans="1:101" s="99" customFormat="1" ht="16.5" customHeight="1">
      <c r="A35"/>
      <c r="B35" s="111">
        <v>32</v>
      </c>
      <c r="C35" s="101" t="s">
        <v>369</v>
      </c>
      <c r="D35" s="102" t="s">
        <v>370</v>
      </c>
      <c r="E35" s="102" t="s">
        <v>172</v>
      </c>
      <c r="F35" s="102" t="s">
        <v>371</v>
      </c>
      <c r="G35" s="102">
        <v>5</v>
      </c>
      <c r="H35" s="103">
        <v>1</v>
      </c>
      <c r="I35" s="103">
        <v>0.5</v>
      </c>
      <c r="J35" s="103">
        <v>6</v>
      </c>
      <c r="K35" s="103">
        <f>J35/16*2.5</f>
        <v>0.9375</v>
      </c>
      <c r="L35" s="103"/>
      <c r="M35" s="103">
        <f>L35/2</f>
        <v>0</v>
      </c>
      <c r="N35" s="103">
        <v>1</v>
      </c>
      <c r="O35" s="103">
        <f>N35+2*AA35</f>
        <v>1</v>
      </c>
      <c r="P35" s="103">
        <v>5</v>
      </c>
      <c r="Q35" s="103">
        <f>P35/3*2</f>
        <v>3.3333333333333335</v>
      </c>
      <c r="R35" s="103">
        <v>1</v>
      </c>
      <c r="S35" s="103">
        <f>(R35+AD35+AE35+AF35+AG35)/5*3</f>
        <v>0.6000000000000001</v>
      </c>
      <c r="T35" s="103">
        <v>1</v>
      </c>
      <c r="U35" s="103">
        <f>T35</f>
        <v>1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>
        <v>0</v>
      </c>
      <c r="AI35" s="103">
        <f>AH35/4</f>
        <v>0</v>
      </c>
      <c r="AJ35" s="104">
        <f>SUM(AU35:CU35)</f>
        <v>24</v>
      </c>
      <c r="AK35" s="105">
        <f>AJ35/AK$1*100</f>
        <v>22.22222222222222</v>
      </c>
      <c r="AL35" s="125">
        <f>(H35+I35+K35+M35+O35+Q35+S35+AI35)/4</f>
        <v>1.8427083333333334</v>
      </c>
      <c r="AM35" s="106">
        <f>AL35*10</f>
        <v>18.427083333333336</v>
      </c>
      <c r="AN35" s="107"/>
      <c r="AO35" s="107"/>
      <c r="AP35" s="108" t="str">
        <f>IF(AK35&gt;25,"RF",IF(AL35&gt;5.9,"A","EE"))</f>
        <v>EE</v>
      </c>
      <c r="AQ35" s="109"/>
      <c r="AR35" s="108" t="str">
        <f>IF(AP35="A","A",IF(AP35="RF",AP35,IF(AP35="EE",IF(AQ35="",AP35,IF(AQ35&gt;5.9,"A","RNEE")))))</f>
        <v>EE</v>
      </c>
      <c r="AS35" s="126">
        <f>IF(AQ35="",AL35,AQ35)</f>
        <v>1.8427083333333334</v>
      </c>
      <c r="AT35"/>
      <c r="AU35" s="95"/>
      <c r="AV35" s="95"/>
      <c r="AW35" s="95">
        <v>2</v>
      </c>
      <c r="AX35" s="95">
        <v>2</v>
      </c>
      <c r="AY35" s="95">
        <v>2</v>
      </c>
      <c r="AZ35" s="95"/>
      <c r="BA35" s="95"/>
      <c r="BB35" s="96"/>
      <c r="BC35" s="95">
        <v>2</v>
      </c>
      <c r="BD35" s="95"/>
      <c r="BE35" s="95"/>
      <c r="BF35" s="95"/>
      <c r="BG35" s="95"/>
      <c r="BH35" s="95">
        <v>2</v>
      </c>
      <c r="BI35" s="96"/>
      <c r="BJ35" s="95"/>
      <c r="BK35" s="95"/>
      <c r="BL35" s="95"/>
      <c r="BM35" s="95">
        <v>2</v>
      </c>
      <c r="BN35" s="97"/>
      <c r="BO35" s="95">
        <v>2</v>
      </c>
      <c r="BP35" s="95"/>
      <c r="BQ35" s="95">
        <v>2</v>
      </c>
      <c r="BR35" s="95"/>
      <c r="BS35" s="95"/>
      <c r="BT35" s="95"/>
      <c r="BU35" s="95"/>
      <c r="BV35" s="95"/>
      <c r="BW35" s="96"/>
      <c r="BX35" s="95"/>
      <c r="BY35" s="95"/>
      <c r="BZ35" s="95">
        <v>2</v>
      </c>
      <c r="CA35" s="95"/>
      <c r="CB35" s="95"/>
      <c r="CC35" s="97"/>
      <c r="CD35" s="95"/>
      <c r="CE35" s="95"/>
      <c r="CF35" s="95">
        <v>2</v>
      </c>
      <c r="CG35" s="95"/>
      <c r="CH35" s="95"/>
      <c r="CI35" s="95">
        <v>2</v>
      </c>
      <c r="CJ35" s="95"/>
      <c r="CK35" s="95"/>
      <c r="CL35" s="96"/>
      <c r="CM35" s="95"/>
      <c r="CN35" s="95"/>
      <c r="CO35" s="95">
        <v>2</v>
      </c>
      <c r="CP35" s="95"/>
      <c r="CQ35" s="95"/>
      <c r="CR35" s="95"/>
      <c r="CS35" s="95"/>
      <c r="CT35" s="95"/>
      <c r="CU35" s="97"/>
      <c r="CV35" s="97"/>
      <c r="CW35" s="98" t="s">
        <v>210</v>
      </c>
    </row>
    <row r="36" spans="1:101" s="99" customFormat="1" ht="16.5" customHeight="1">
      <c r="A36"/>
      <c r="B36" s="84">
        <v>33</v>
      </c>
      <c r="C36" s="85" t="s">
        <v>372</v>
      </c>
      <c r="D36" s="86" t="s">
        <v>373</v>
      </c>
      <c r="E36" s="86" t="s">
        <v>283</v>
      </c>
      <c r="F36" s="86" t="s">
        <v>374</v>
      </c>
      <c r="G36" s="86">
        <v>5</v>
      </c>
      <c r="H36" s="87">
        <v>1</v>
      </c>
      <c r="I36" s="87">
        <v>0.5</v>
      </c>
      <c r="J36" s="87">
        <v>6</v>
      </c>
      <c r="K36" s="87">
        <f>J36/16*2.5</f>
        <v>0.9375</v>
      </c>
      <c r="L36" s="87"/>
      <c r="M36" s="87">
        <f>L36/2</f>
        <v>0</v>
      </c>
      <c r="N36" s="87">
        <v>1</v>
      </c>
      <c r="O36" s="87">
        <f>N36+2*AA36</f>
        <v>1</v>
      </c>
      <c r="P36" s="87">
        <v>3.5</v>
      </c>
      <c r="Q36" s="87">
        <f>P36/3*2</f>
        <v>2.3333333333333335</v>
      </c>
      <c r="R36" s="87">
        <v>1</v>
      </c>
      <c r="S36" s="87">
        <f>(R36+AD36+AE36+AF36+AG36)/5*3</f>
        <v>1.7999999999999998</v>
      </c>
      <c r="T36" s="87">
        <v>1</v>
      </c>
      <c r="U36" s="87">
        <f>T36</f>
        <v>1</v>
      </c>
      <c r="V36" s="87"/>
      <c r="W36" s="87"/>
      <c r="X36" s="87"/>
      <c r="Y36" s="87"/>
      <c r="Z36" s="87"/>
      <c r="AA36" s="87"/>
      <c r="AB36" s="87"/>
      <c r="AC36" s="87"/>
      <c r="AD36" s="87">
        <v>1</v>
      </c>
      <c r="AE36" s="87"/>
      <c r="AF36" s="87">
        <v>1</v>
      </c>
      <c r="AG36" s="87"/>
      <c r="AH36" s="87">
        <v>15</v>
      </c>
      <c r="AI36" s="87">
        <f>AH36/4</f>
        <v>3.75</v>
      </c>
      <c r="AJ36" s="88">
        <f>SUM(AU36:CU36)</f>
        <v>8</v>
      </c>
      <c r="AK36" s="89">
        <f>AJ36/AK$1*100</f>
        <v>7.4074074074074066</v>
      </c>
      <c r="AL36" s="123">
        <f>(H36+I36+K36+M36+O36+Q36+S36+AI36)/4</f>
        <v>2.830208333333333</v>
      </c>
      <c r="AM36" s="90">
        <f>AL36*10</f>
        <v>28.302083333333332</v>
      </c>
      <c r="AN36" s="91"/>
      <c r="AO36" s="91"/>
      <c r="AP36" s="92" t="str">
        <f>IF(AK36&gt;25,"RF",IF(AL36&gt;5.9,"A","EE"))</f>
        <v>EE</v>
      </c>
      <c r="AQ36" s="93"/>
      <c r="AR36" s="92" t="str">
        <f>IF(AP36="A","A",IF(AP36="RF",AP36,IF(AP36="EE",IF(AQ36="",AP36,IF(AQ36&gt;5.9,"A","RNEE")))))</f>
        <v>EE</v>
      </c>
      <c r="AS36" s="124">
        <f>IF(AQ36="",AL36,AQ36)</f>
        <v>2.830208333333333</v>
      </c>
      <c r="AT36"/>
      <c r="AU36" s="95"/>
      <c r="AV36" s="95"/>
      <c r="AW36" s="95"/>
      <c r="AX36" s="95"/>
      <c r="AY36" s="95"/>
      <c r="AZ36" s="95"/>
      <c r="BA36" s="95"/>
      <c r="BB36" s="96"/>
      <c r="BC36" s="95">
        <v>2</v>
      </c>
      <c r="BD36" s="95"/>
      <c r="BE36" s="95">
        <v>2</v>
      </c>
      <c r="BF36" s="95"/>
      <c r="BG36" s="95"/>
      <c r="BH36" s="95"/>
      <c r="BI36" s="96"/>
      <c r="BJ36" s="95"/>
      <c r="BK36" s="95"/>
      <c r="BL36" s="95">
        <v>2</v>
      </c>
      <c r="BM36" s="95"/>
      <c r="BN36" s="97"/>
      <c r="BO36" s="95"/>
      <c r="BP36" s="95"/>
      <c r="BQ36" s="95"/>
      <c r="BR36" s="95"/>
      <c r="BS36" s="95"/>
      <c r="BT36" s="95"/>
      <c r="BU36" s="95"/>
      <c r="BV36" s="95"/>
      <c r="BW36" s="96"/>
      <c r="BX36" s="95"/>
      <c r="BY36" s="95"/>
      <c r="BZ36" s="95"/>
      <c r="CA36" s="95"/>
      <c r="CB36" s="95"/>
      <c r="CC36" s="97"/>
      <c r="CD36" s="95"/>
      <c r="CE36" s="95"/>
      <c r="CF36" s="95"/>
      <c r="CG36" s="95"/>
      <c r="CH36" s="95"/>
      <c r="CI36" s="95"/>
      <c r="CJ36" s="95"/>
      <c r="CK36" s="95">
        <v>2</v>
      </c>
      <c r="CL36" s="96"/>
      <c r="CM36" s="95"/>
      <c r="CN36" s="95"/>
      <c r="CO36" s="95"/>
      <c r="CP36" s="95"/>
      <c r="CQ36" s="95"/>
      <c r="CR36" s="95"/>
      <c r="CS36" s="95"/>
      <c r="CT36" s="95"/>
      <c r="CU36" s="97"/>
      <c r="CV36" s="97"/>
      <c r="CW36" s="98" t="s">
        <v>152</v>
      </c>
    </row>
    <row r="37" spans="1:101" s="99" customFormat="1" ht="16.5" customHeight="1">
      <c r="A37"/>
      <c r="B37" s="111">
        <v>34</v>
      </c>
      <c r="C37" s="101" t="s">
        <v>375</v>
      </c>
      <c r="D37" s="102" t="s">
        <v>376</v>
      </c>
      <c r="E37" s="102" t="s">
        <v>377</v>
      </c>
      <c r="F37" s="102" t="s">
        <v>378</v>
      </c>
      <c r="G37" s="102">
        <v>5</v>
      </c>
      <c r="H37" s="103">
        <v>0</v>
      </c>
      <c r="I37" s="103">
        <v>0.5</v>
      </c>
      <c r="J37" s="103"/>
      <c r="K37" s="103">
        <f>J37/16*2.5</f>
        <v>0</v>
      </c>
      <c r="L37" s="103"/>
      <c r="M37" s="103">
        <f>L37/2</f>
        <v>0</v>
      </c>
      <c r="N37" s="103">
        <v>1</v>
      </c>
      <c r="O37" s="103">
        <f>N37+2*AA37</f>
        <v>1</v>
      </c>
      <c r="P37" s="103">
        <v>7.5</v>
      </c>
      <c r="Q37" s="103">
        <f>P37/3*2</f>
        <v>5</v>
      </c>
      <c r="R37" s="103">
        <v>1</v>
      </c>
      <c r="S37" s="103">
        <f>(R37+AD37+AE37+AF37+AG37)/5*3</f>
        <v>0.6000000000000001</v>
      </c>
      <c r="T37" s="103">
        <v>0</v>
      </c>
      <c r="U37" s="103">
        <f>T37</f>
        <v>0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>
        <v>0</v>
      </c>
      <c r="AI37" s="103">
        <f>AH37/4</f>
        <v>0</v>
      </c>
      <c r="AJ37" s="104">
        <f>SUM(AU37:CU37)</f>
        <v>22</v>
      </c>
      <c r="AK37" s="105">
        <f>AJ37/AK$1*100</f>
        <v>20.37037037037037</v>
      </c>
      <c r="AL37" s="125">
        <f>(H37+I37+K37+M37+O37+Q37+S37+AI37)/4</f>
        <v>1.775</v>
      </c>
      <c r="AM37" s="106">
        <f>AL37*10</f>
        <v>17.75</v>
      </c>
      <c r="AN37" s="107"/>
      <c r="AO37" s="107"/>
      <c r="AP37" s="108" t="str">
        <f>IF(AK37&gt;25,"RF",IF(AL37&gt;5.9,"A","EE"))</f>
        <v>EE</v>
      </c>
      <c r="AQ37" s="109"/>
      <c r="AR37" s="108" t="str">
        <f>IF(AP37="A","A",IF(AP37="RF",AP37,IF(AP37="EE",IF(AQ37="",AP37,IF(AQ37&gt;5.9,"A","RNEE")))))</f>
        <v>EE</v>
      </c>
      <c r="AS37" s="126">
        <f>IF(AQ37="",AL37,AQ37)</f>
        <v>1.775</v>
      </c>
      <c r="AT37"/>
      <c r="AU37" s="95">
        <v>2</v>
      </c>
      <c r="AV37" s="95">
        <v>2</v>
      </c>
      <c r="AW37" s="95"/>
      <c r="AX37" s="95"/>
      <c r="AY37" s="95"/>
      <c r="AZ37" s="95">
        <v>2</v>
      </c>
      <c r="BA37" s="95"/>
      <c r="BB37" s="96"/>
      <c r="BC37" s="95">
        <v>2</v>
      </c>
      <c r="BD37" s="95"/>
      <c r="BE37" s="95"/>
      <c r="BF37" s="95"/>
      <c r="BG37" s="95"/>
      <c r="BH37" s="95"/>
      <c r="BI37" s="96"/>
      <c r="BJ37" s="95"/>
      <c r="BK37" s="95">
        <v>2</v>
      </c>
      <c r="BL37" s="95"/>
      <c r="BM37" s="95">
        <v>2</v>
      </c>
      <c r="BN37" s="97"/>
      <c r="BO37" s="95">
        <v>2</v>
      </c>
      <c r="BP37" s="95"/>
      <c r="BQ37" s="95"/>
      <c r="BR37" s="95"/>
      <c r="BS37" s="95"/>
      <c r="BT37" s="95"/>
      <c r="BU37" s="95"/>
      <c r="BV37" s="95"/>
      <c r="BW37" s="96"/>
      <c r="BX37" s="95"/>
      <c r="BY37" s="95"/>
      <c r="BZ37" s="95">
        <v>2</v>
      </c>
      <c r="CA37" s="95"/>
      <c r="CB37" s="95"/>
      <c r="CC37" s="97"/>
      <c r="CD37" s="95"/>
      <c r="CE37" s="95"/>
      <c r="CF37" s="95"/>
      <c r="CG37" s="95"/>
      <c r="CH37" s="95">
        <v>2</v>
      </c>
      <c r="CI37" s="95"/>
      <c r="CJ37" s="95"/>
      <c r="CK37" s="95"/>
      <c r="CL37" s="96"/>
      <c r="CM37" s="95"/>
      <c r="CN37" s="95">
        <v>2</v>
      </c>
      <c r="CO37" s="95">
        <v>2</v>
      </c>
      <c r="CP37" s="95"/>
      <c r="CQ37" s="95"/>
      <c r="CR37" s="95"/>
      <c r="CS37" s="95"/>
      <c r="CT37" s="95"/>
      <c r="CU37" s="97"/>
      <c r="CV37" s="97"/>
      <c r="CW37" s="98" t="s">
        <v>134</v>
      </c>
    </row>
    <row r="38" spans="1:101" s="99" customFormat="1" ht="16.5" customHeight="1">
      <c r="A38"/>
      <c r="B38" s="84">
        <v>35</v>
      </c>
      <c r="C38" s="85" t="s">
        <v>379</v>
      </c>
      <c r="D38" s="86" t="s">
        <v>380</v>
      </c>
      <c r="E38" s="86" t="s">
        <v>137</v>
      </c>
      <c r="F38" s="86" t="s">
        <v>381</v>
      </c>
      <c r="G38" s="86">
        <v>5</v>
      </c>
      <c r="H38" s="87">
        <v>1</v>
      </c>
      <c r="I38" s="87">
        <v>0.5</v>
      </c>
      <c r="J38" s="87">
        <v>6</v>
      </c>
      <c r="K38" s="87">
        <f>J38/16*2.5</f>
        <v>0.9375</v>
      </c>
      <c r="L38" s="87"/>
      <c r="M38" s="87">
        <f>L38/2</f>
        <v>0</v>
      </c>
      <c r="N38" s="87">
        <v>1</v>
      </c>
      <c r="O38" s="87">
        <f>N38+2*AA38</f>
        <v>1</v>
      </c>
      <c r="P38" s="87"/>
      <c r="Q38" s="87">
        <f>P38/3*2</f>
        <v>0</v>
      </c>
      <c r="R38" s="87">
        <f>AI38/10</f>
        <v>0</v>
      </c>
      <c r="S38" s="87">
        <f>(R38+AD38+AE38+AF38+AG38)/5*3</f>
        <v>0</v>
      </c>
      <c r="T38" s="87">
        <v>1</v>
      </c>
      <c r="U38" s="87">
        <f>T38</f>
        <v>1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>
        <f>AH38/4</f>
        <v>0</v>
      </c>
      <c r="AJ38" s="88">
        <f>SUM(AU38:CU38)</f>
        <v>50</v>
      </c>
      <c r="AK38" s="89">
        <f>AJ38/AK$1*100</f>
        <v>46.2962962962963</v>
      </c>
      <c r="AL38" s="123">
        <f>(H38+I38+K38+M38+O38+Q38+S38+AI38)/4</f>
        <v>0.859375</v>
      </c>
      <c r="AM38" s="90">
        <f>AL38*10</f>
        <v>8.59375</v>
      </c>
      <c r="AN38" s="91"/>
      <c r="AO38" s="91"/>
      <c r="AP38" s="92" t="str">
        <f>IF(AK38&gt;25,"RF",IF(AL38&gt;5.9,"A","EE"))</f>
        <v>RF</v>
      </c>
      <c r="AQ38" s="93"/>
      <c r="AR38" s="92" t="str">
        <f>IF(AP38="A","A",IF(AP38="RF",AP38,IF(AP38="EE",IF(AQ38="",AP38,IF(AQ38&gt;5.9,"A","RNEE")))))</f>
        <v>RF</v>
      </c>
      <c r="AS38" s="124">
        <f>IF(AQ38="",AL38,AQ38)</f>
        <v>0.859375</v>
      </c>
      <c r="AT38"/>
      <c r="AU38" s="95" t="s">
        <v>91</v>
      </c>
      <c r="AV38" s="95" t="s">
        <v>91</v>
      </c>
      <c r="AW38" s="95">
        <v>2</v>
      </c>
      <c r="AX38" s="95">
        <v>2</v>
      </c>
      <c r="AY38" s="95"/>
      <c r="AZ38" s="95"/>
      <c r="BA38" s="95"/>
      <c r="BB38" s="96"/>
      <c r="BC38" s="95">
        <v>2</v>
      </c>
      <c r="BD38" s="95"/>
      <c r="BE38" s="95"/>
      <c r="BF38" s="95"/>
      <c r="BG38" s="95">
        <v>2</v>
      </c>
      <c r="BH38" s="95"/>
      <c r="BI38" s="96"/>
      <c r="BJ38" s="95">
        <v>2</v>
      </c>
      <c r="BK38" s="95">
        <v>2</v>
      </c>
      <c r="BL38" s="95">
        <v>2</v>
      </c>
      <c r="BM38" s="95"/>
      <c r="BN38" s="97"/>
      <c r="BO38" s="95">
        <v>2</v>
      </c>
      <c r="BP38" s="95">
        <v>2</v>
      </c>
      <c r="BQ38" s="95"/>
      <c r="BR38" s="95">
        <v>2</v>
      </c>
      <c r="BS38" s="95"/>
      <c r="BT38" s="95"/>
      <c r="BU38" s="95">
        <v>2</v>
      </c>
      <c r="BV38" s="95"/>
      <c r="BW38" s="96"/>
      <c r="BX38" s="95"/>
      <c r="BY38" s="95"/>
      <c r="BZ38" s="95">
        <v>2</v>
      </c>
      <c r="CA38" s="95">
        <v>2</v>
      </c>
      <c r="CB38" s="95">
        <v>2</v>
      </c>
      <c r="CC38" s="97"/>
      <c r="CD38" s="95">
        <v>2</v>
      </c>
      <c r="CE38" s="95">
        <v>2</v>
      </c>
      <c r="CF38" s="95">
        <v>2</v>
      </c>
      <c r="CG38" s="95">
        <v>2</v>
      </c>
      <c r="CH38" s="95">
        <v>2</v>
      </c>
      <c r="CI38" s="95">
        <v>2</v>
      </c>
      <c r="CJ38" s="95">
        <v>2</v>
      </c>
      <c r="CK38" s="95">
        <v>2</v>
      </c>
      <c r="CL38" s="96">
        <v>2</v>
      </c>
      <c r="CM38" s="95"/>
      <c r="CN38" s="95">
        <v>2</v>
      </c>
      <c r="CO38" s="95">
        <v>2</v>
      </c>
      <c r="CP38" s="95"/>
      <c r="CQ38" s="95"/>
      <c r="CR38" s="95"/>
      <c r="CS38" s="95"/>
      <c r="CT38" s="95"/>
      <c r="CU38" s="97"/>
      <c r="CV38" s="97"/>
      <c r="CW38" s="98" t="s">
        <v>152</v>
      </c>
    </row>
    <row r="39" spans="1:101" s="99" customFormat="1" ht="16.5" customHeight="1">
      <c r="A39"/>
      <c r="B39" s="111">
        <v>36</v>
      </c>
      <c r="C39" s="101" t="s">
        <v>382</v>
      </c>
      <c r="D39" s="102" t="s">
        <v>383</v>
      </c>
      <c r="E39" s="102" t="s">
        <v>116</v>
      </c>
      <c r="F39" s="102" t="s">
        <v>384</v>
      </c>
      <c r="G39" s="102">
        <v>5</v>
      </c>
      <c r="H39" s="103">
        <v>1</v>
      </c>
      <c r="I39" s="103">
        <v>0</v>
      </c>
      <c r="J39" s="103">
        <v>6</v>
      </c>
      <c r="K39" s="103">
        <f>J39/16*2.5</f>
        <v>0.9375</v>
      </c>
      <c r="L39" s="103"/>
      <c r="M39" s="103">
        <f>L39/2</f>
        <v>0</v>
      </c>
      <c r="N39" s="103">
        <v>1</v>
      </c>
      <c r="O39" s="103">
        <f>N39+2*AA39</f>
        <v>2.4</v>
      </c>
      <c r="P39" s="103">
        <v>2</v>
      </c>
      <c r="Q39" s="103">
        <f>P39/3*2</f>
        <v>1.3333333333333333</v>
      </c>
      <c r="R39" s="103">
        <f>AI39/10</f>
        <v>0</v>
      </c>
      <c r="S39" s="103">
        <f>(R39+AD39+AE39+AF39+AG39)/5*3</f>
        <v>0</v>
      </c>
      <c r="T39" s="103">
        <v>1</v>
      </c>
      <c r="U39" s="103">
        <f>T39</f>
        <v>1</v>
      </c>
      <c r="V39" s="103"/>
      <c r="W39" s="103"/>
      <c r="X39" s="103"/>
      <c r="Y39" s="103"/>
      <c r="Z39" s="103"/>
      <c r="AA39" s="103">
        <v>0.7</v>
      </c>
      <c r="AB39" s="103"/>
      <c r="AC39" s="103"/>
      <c r="AD39" s="103"/>
      <c r="AE39" s="103"/>
      <c r="AF39" s="103"/>
      <c r="AG39" s="103"/>
      <c r="AH39" s="103">
        <v>0</v>
      </c>
      <c r="AI39" s="103">
        <f>AH39/4</f>
        <v>0</v>
      </c>
      <c r="AJ39" s="104">
        <f>SUM(AU39:CU39)</f>
        <v>28</v>
      </c>
      <c r="AK39" s="105">
        <f>AJ39/AK$1*100</f>
        <v>25.925925925925924</v>
      </c>
      <c r="AL39" s="125">
        <f>(H39+I39+K39+M39+O39+Q39+S39+AI39)/4</f>
        <v>1.4177083333333333</v>
      </c>
      <c r="AM39" s="106">
        <f>AL39*10</f>
        <v>14.177083333333334</v>
      </c>
      <c r="AN39" s="107"/>
      <c r="AO39" s="107"/>
      <c r="AP39" s="108" t="str">
        <f>IF(AK39&gt;25,"RF",IF(AL39&gt;5.9,"A","EE"))</f>
        <v>RF</v>
      </c>
      <c r="AQ39" s="109"/>
      <c r="AR39" s="108" t="str">
        <f>IF(AP39="A","A",IF(AP39="RF",AP39,IF(AP39="EE",IF(AQ39="",AP39,IF(AQ39&gt;5.9,"A","RNEE")))))</f>
        <v>RF</v>
      </c>
      <c r="AS39" s="126">
        <f>IF(AQ39="",AL39,AQ39)</f>
        <v>1.4177083333333333</v>
      </c>
      <c r="AT39"/>
      <c r="AU39" s="95">
        <v>2</v>
      </c>
      <c r="AV39" s="95"/>
      <c r="AW39" s="95"/>
      <c r="AX39" s="95"/>
      <c r="AY39" s="95"/>
      <c r="AZ39" s="95">
        <v>2</v>
      </c>
      <c r="BA39" s="95">
        <v>2</v>
      </c>
      <c r="BB39" s="96">
        <v>2</v>
      </c>
      <c r="BC39" s="95">
        <v>2</v>
      </c>
      <c r="BD39" s="95"/>
      <c r="BE39" s="95"/>
      <c r="BF39" s="95">
        <v>2</v>
      </c>
      <c r="BG39" s="95"/>
      <c r="BH39" s="95"/>
      <c r="BI39" s="96"/>
      <c r="BJ39" s="95">
        <v>2</v>
      </c>
      <c r="BK39" s="95">
        <v>2</v>
      </c>
      <c r="BL39" s="95"/>
      <c r="BM39" s="95">
        <v>2</v>
      </c>
      <c r="BN39" s="97"/>
      <c r="BO39" s="95"/>
      <c r="BP39" s="95">
        <v>2</v>
      </c>
      <c r="BQ39" s="95">
        <v>2</v>
      </c>
      <c r="BR39" s="95"/>
      <c r="BS39" s="95"/>
      <c r="BT39" s="95"/>
      <c r="BU39" s="95"/>
      <c r="BV39" s="95"/>
      <c r="BW39" s="96"/>
      <c r="BX39" s="95"/>
      <c r="BY39" s="95"/>
      <c r="BZ39" s="95"/>
      <c r="CA39" s="95">
        <v>2</v>
      </c>
      <c r="CB39" s="95"/>
      <c r="CC39" s="97"/>
      <c r="CD39" s="95"/>
      <c r="CE39" s="95"/>
      <c r="CF39" s="95"/>
      <c r="CG39" s="95"/>
      <c r="CH39" s="95"/>
      <c r="CI39" s="95">
        <v>2</v>
      </c>
      <c r="CJ39" s="95"/>
      <c r="CK39" s="95"/>
      <c r="CL39" s="96">
        <v>2</v>
      </c>
      <c r="CM39" s="95"/>
      <c r="CN39" s="95"/>
      <c r="CO39" s="95"/>
      <c r="CP39" s="95"/>
      <c r="CQ39" s="95"/>
      <c r="CR39" s="95"/>
      <c r="CS39" s="95"/>
      <c r="CT39" s="95"/>
      <c r="CU39" s="97"/>
      <c r="CV39" s="97"/>
      <c r="CW39" s="98" t="s">
        <v>206</v>
      </c>
    </row>
    <row r="40" spans="1:101" s="99" customFormat="1" ht="16.5" customHeight="1">
      <c r="A40"/>
      <c r="B40" s="84">
        <v>37</v>
      </c>
      <c r="C40" s="85" t="s">
        <v>385</v>
      </c>
      <c r="D40" s="86" t="s">
        <v>386</v>
      </c>
      <c r="E40" s="86" t="s">
        <v>116</v>
      </c>
      <c r="F40" s="86" t="s">
        <v>387</v>
      </c>
      <c r="G40" s="86">
        <v>7</v>
      </c>
      <c r="H40" s="87">
        <v>1</v>
      </c>
      <c r="I40" s="87">
        <v>0.5</v>
      </c>
      <c r="J40" s="87">
        <v>7</v>
      </c>
      <c r="K40" s="87">
        <f>J40/16*2.5</f>
        <v>1.09375</v>
      </c>
      <c r="L40" s="87">
        <v>3</v>
      </c>
      <c r="M40" s="87">
        <f>L40/2</f>
        <v>1.5</v>
      </c>
      <c r="N40" s="87">
        <v>1</v>
      </c>
      <c r="O40" s="87">
        <f>N40+2*AA40</f>
        <v>1</v>
      </c>
      <c r="P40" s="87"/>
      <c r="Q40" s="87">
        <f>P40/3*2</f>
        <v>0</v>
      </c>
      <c r="R40" s="87">
        <f>AI40/10</f>
        <v>0</v>
      </c>
      <c r="S40" s="87">
        <f>(R40+AD40+AE40+AF40+AG40)/5*3</f>
        <v>0</v>
      </c>
      <c r="T40" s="87">
        <v>1</v>
      </c>
      <c r="U40" s="87">
        <f>T40</f>
        <v>1</v>
      </c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>
        <f>AH40/4</f>
        <v>0</v>
      </c>
      <c r="AJ40" s="88">
        <f>SUM(AU40:CU40)</f>
        <v>10</v>
      </c>
      <c r="AK40" s="89">
        <f>AJ40/AK$1*100</f>
        <v>9.25925925925926</v>
      </c>
      <c r="AL40" s="123">
        <f>(H40+I40+K40+M40+O40+Q40+S40+AI40)/4</f>
        <v>1.2734375</v>
      </c>
      <c r="AM40" s="90">
        <f>AL40*10</f>
        <v>12.734375</v>
      </c>
      <c r="AN40" s="91"/>
      <c r="AO40" s="91"/>
      <c r="AP40" s="92" t="str">
        <f>IF(AK40&gt;25,"RF",IF(AL40&gt;5.9,"A","EE"))</f>
        <v>EE</v>
      </c>
      <c r="AQ40" s="93"/>
      <c r="AR40" s="92" t="str">
        <f>IF(AP40="A","A",IF(AP40="RF",AP40,IF(AP40="EE",IF(AQ40="",AP40,IF(AQ40&gt;5.9,"A","RNEE")))))</f>
        <v>EE</v>
      </c>
      <c r="AS40" s="124">
        <f>IF(AQ40="",AL40,AQ40)</f>
        <v>1.2734375</v>
      </c>
      <c r="AT40"/>
      <c r="AU40" s="95"/>
      <c r="AV40" s="95"/>
      <c r="AW40" s="95"/>
      <c r="AX40" s="95"/>
      <c r="AY40" s="95"/>
      <c r="AZ40" s="95"/>
      <c r="BA40" s="95"/>
      <c r="BB40" s="96"/>
      <c r="BC40" s="95">
        <v>2</v>
      </c>
      <c r="BD40" s="95"/>
      <c r="BE40" s="95">
        <v>2</v>
      </c>
      <c r="BF40" s="95"/>
      <c r="BG40" s="95"/>
      <c r="BH40" s="95"/>
      <c r="BI40" s="96"/>
      <c r="BJ40" s="95"/>
      <c r="BK40" s="95">
        <v>2</v>
      </c>
      <c r="BL40" s="95"/>
      <c r="BM40" s="95"/>
      <c r="BN40" s="97"/>
      <c r="BO40" s="95"/>
      <c r="BP40" s="95"/>
      <c r="BQ40" s="95"/>
      <c r="BR40" s="95"/>
      <c r="BS40" s="95"/>
      <c r="BT40" s="95"/>
      <c r="BU40" s="95"/>
      <c r="BV40" s="95"/>
      <c r="BW40" s="96"/>
      <c r="BX40" s="95"/>
      <c r="BY40" s="95"/>
      <c r="BZ40" s="95"/>
      <c r="CA40" s="95"/>
      <c r="CB40" s="95"/>
      <c r="CC40" s="97"/>
      <c r="CD40" s="95"/>
      <c r="CE40" s="95">
        <v>2</v>
      </c>
      <c r="CF40" s="95"/>
      <c r="CG40" s="95"/>
      <c r="CH40" s="95"/>
      <c r="CI40" s="95"/>
      <c r="CJ40" s="95"/>
      <c r="CK40" s="95"/>
      <c r="CL40" s="96">
        <v>2</v>
      </c>
      <c r="CM40" s="95"/>
      <c r="CN40" s="95"/>
      <c r="CO40" s="95"/>
      <c r="CP40" s="95"/>
      <c r="CQ40" s="95"/>
      <c r="CR40" s="95"/>
      <c r="CS40" s="95"/>
      <c r="CT40" s="95"/>
      <c r="CU40" s="97"/>
      <c r="CV40" s="97"/>
      <c r="CW40" s="98" t="s">
        <v>101</v>
      </c>
    </row>
    <row r="41" spans="1:101" s="99" customFormat="1" ht="16.5" customHeight="1">
      <c r="A41"/>
      <c r="B41" s="111">
        <v>38</v>
      </c>
      <c r="C41" s="101" t="s">
        <v>388</v>
      </c>
      <c r="D41" s="102" t="s">
        <v>389</v>
      </c>
      <c r="E41" s="102" t="s">
        <v>283</v>
      </c>
      <c r="F41" s="102" t="s">
        <v>390</v>
      </c>
      <c r="G41" s="102">
        <v>6</v>
      </c>
      <c r="H41" s="103">
        <v>1</v>
      </c>
      <c r="I41" s="103">
        <v>0.5</v>
      </c>
      <c r="J41" s="103">
        <v>12</v>
      </c>
      <c r="K41" s="103">
        <f>J41/16*2.5</f>
        <v>1.875</v>
      </c>
      <c r="L41" s="103"/>
      <c r="M41" s="103">
        <f>L41/2</f>
        <v>0</v>
      </c>
      <c r="N41" s="103">
        <v>1</v>
      </c>
      <c r="O41" s="103">
        <f>N41+2*AA41</f>
        <v>2.6</v>
      </c>
      <c r="P41" s="103">
        <v>5.8</v>
      </c>
      <c r="Q41" s="103">
        <f>P41/3*2</f>
        <v>3.8666666666666667</v>
      </c>
      <c r="R41" s="103">
        <f>AI41/10</f>
        <v>0</v>
      </c>
      <c r="S41" s="103">
        <f>(R41+AD41+AE41+AF41+AG41)/5*3</f>
        <v>0</v>
      </c>
      <c r="T41" s="103">
        <v>1</v>
      </c>
      <c r="U41" s="103">
        <f>T41</f>
        <v>1</v>
      </c>
      <c r="V41" s="103"/>
      <c r="W41" s="103"/>
      <c r="X41" s="103"/>
      <c r="Y41" s="103"/>
      <c r="Z41" s="103"/>
      <c r="AA41" s="103">
        <v>0.8</v>
      </c>
      <c r="AB41" s="103"/>
      <c r="AC41" s="103"/>
      <c r="AD41" s="103"/>
      <c r="AE41" s="103"/>
      <c r="AF41" s="103"/>
      <c r="AG41" s="103"/>
      <c r="AH41" s="103">
        <v>0</v>
      </c>
      <c r="AI41" s="103">
        <f>AH41/4</f>
        <v>0</v>
      </c>
      <c r="AJ41" s="104">
        <f>SUM(AU41:CU41)</f>
        <v>20</v>
      </c>
      <c r="AK41" s="105">
        <f>AJ41/AK$1*100</f>
        <v>18.51851851851852</v>
      </c>
      <c r="AL41" s="125">
        <f>(H41+I41+K41+M41+O41+Q41+S41+AI41)/4</f>
        <v>2.4604166666666667</v>
      </c>
      <c r="AM41" s="106">
        <f>AL41*10</f>
        <v>24.604166666666668</v>
      </c>
      <c r="AN41" s="107"/>
      <c r="AO41" s="107"/>
      <c r="AP41" s="108" t="str">
        <f>IF(AK41&gt;25,"RF",IF(AL41&gt;5.9,"A","EE"))</f>
        <v>EE</v>
      </c>
      <c r="AQ41" s="109"/>
      <c r="AR41" s="108" t="str">
        <f>IF(AP41="A","A",IF(AP41="RF",AP41,IF(AP41="EE",IF(AQ41="",AP41,IF(AQ41&gt;5.9,"A","RNEE")))))</f>
        <v>EE</v>
      </c>
      <c r="AS41" s="126">
        <f>IF(AQ41="",AL41,AQ41)</f>
        <v>2.4604166666666667</v>
      </c>
      <c r="AT41"/>
      <c r="AU41" s="95"/>
      <c r="AV41" s="95"/>
      <c r="AW41" s="95"/>
      <c r="AX41" s="95"/>
      <c r="AY41" s="95">
        <v>2</v>
      </c>
      <c r="AZ41" s="95"/>
      <c r="BA41" s="95">
        <v>2</v>
      </c>
      <c r="BB41" s="96"/>
      <c r="BC41" s="95"/>
      <c r="BD41" s="95"/>
      <c r="BE41" s="95"/>
      <c r="BF41" s="95"/>
      <c r="BG41" s="95"/>
      <c r="BH41" s="95"/>
      <c r="BI41" s="96"/>
      <c r="BJ41" s="95"/>
      <c r="BK41" s="95">
        <v>2</v>
      </c>
      <c r="BL41" s="95"/>
      <c r="BM41" s="95">
        <v>2</v>
      </c>
      <c r="BN41" s="97"/>
      <c r="BO41" s="95"/>
      <c r="BP41" s="95"/>
      <c r="BQ41" s="95"/>
      <c r="BR41" s="95"/>
      <c r="BS41" s="95"/>
      <c r="BT41" s="95"/>
      <c r="BU41" s="95">
        <v>2</v>
      </c>
      <c r="BV41" s="95"/>
      <c r="BW41" s="96"/>
      <c r="BX41" s="95"/>
      <c r="BY41" s="95"/>
      <c r="BZ41" s="95">
        <v>2</v>
      </c>
      <c r="CA41" s="95">
        <v>2</v>
      </c>
      <c r="CB41" s="95">
        <v>2</v>
      </c>
      <c r="CC41" s="97"/>
      <c r="CD41" s="95"/>
      <c r="CE41" s="95"/>
      <c r="CF41" s="95">
        <v>2</v>
      </c>
      <c r="CG41" s="95"/>
      <c r="CH41" s="95"/>
      <c r="CI41" s="95"/>
      <c r="CJ41" s="95"/>
      <c r="CK41" s="95"/>
      <c r="CL41" s="96">
        <v>2</v>
      </c>
      <c r="CM41" s="95"/>
      <c r="CN41" s="95"/>
      <c r="CO41" s="95"/>
      <c r="CP41" s="95"/>
      <c r="CQ41" s="95"/>
      <c r="CR41" s="95"/>
      <c r="CS41" s="95"/>
      <c r="CT41" s="95"/>
      <c r="CU41" s="97"/>
      <c r="CV41" s="97"/>
      <c r="CW41" s="98" t="s">
        <v>194</v>
      </c>
    </row>
    <row r="42" spans="1:101" s="99" customFormat="1" ht="16.5" customHeight="1">
      <c r="A42"/>
      <c r="B42" s="84">
        <v>39</v>
      </c>
      <c r="C42" s="85" t="s">
        <v>391</v>
      </c>
      <c r="D42" s="86" t="s">
        <v>392</v>
      </c>
      <c r="E42" s="86" t="s">
        <v>121</v>
      </c>
      <c r="F42" s="86" t="s">
        <v>393</v>
      </c>
      <c r="G42" s="86">
        <v>6</v>
      </c>
      <c r="H42" s="87"/>
      <c r="I42" s="87">
        <v>0</v>
      </c>
      <c r="J42" s="87">
        <v>12</v>
      </c>
      <c r="K42" s="87">
        <f>J42/16*2.5</f>
        <v>1.875</v>
      </c>
      <c r="L42" s="87"/>
      <c r="M42" s="87">
        <f>L42/2</f>
        <v>0</v>
      </c>
      <c r="N42" s="87">
        <f>Q42/10</f>
        <v>0.4666666666666667</v>
      </c>
      <c r="O42" s="87">
        <f>N42+2*AA42</f>
        <v>0.4666666666666667</v>
      </c>
      <c r="P42" s="87">
        <v>7</v>
      </c>
      <c r="Q42" s="87">
        <f>P42/3*2</f>
        <v>4.666666666666667</v>
      </c>
      <c r="R42" s="87">
        <v>1</v>
      </c>
      <c r="S42" s="87">
        <f>(R42+AD42+AE42+AF42+AG42)/5*3</f>
        <v>0.6000000000000001</v>
      </c>
      <c r="T42" s="87"/>
      <c r="U42" s="87">
        <f>T42</f>
        <v>0</v>
      </c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>
        <v>3</v>
      </c>
      <c r="AI42" s="87">
        <f>AH42/4</f>
        <v>0.75</v>
      </c>
      <c r="AJ42" s="88">
        <f>SUM(AU42:CU42)</f>
        <v>28</v>
      </c>
      <c r="AK42" s="89">
        <f>AJ42/AK$1*100</f>
        <v>25.925925925925924</v>
      </c>
      <c r="AL42" s="123">
        <f>(H42+I42+K42+M42+O42+Q42+S42+AI42)/4</f>
        <v>2.0895833333333336</v>
      </c>
      <c r="AM42" s="90">
        <f>AL42*10</f>
        <v>20.895833333333336</v>
      </c>
      <c r="AN42" s="91"/>
      <c r="AO42" s="91"/>
      <c r="AP42" s="92" t="str">
        <f>IF(AK42&gt;25,"RF",IF(AL42&gt;5.9,"A","EE"))</f>
        <v>RF</v>
      </c>
      <c r="AQ42" s="93"/>
      <c r="AR42" s="92" t="str">
        <f>IF(AP42="A","A",IF(AP42="RF",AP42,IF(AP42="EE",IF(AQ42="",AP42,IF(AQ42&gt;5.9,"A","RNEE")))))</f>
        <v>RF</v>
      </c>
      <c r="AS42" s="124">
        <f>IF(AQ42="",AL42,AQ42)</f>
        <v>2.0895833333333336</v>
      </c>
      <c r="AT42"/>
      <c r="AU42" s="95">
        <v>2</v>
      </c>
      <c r="AV42" s="95">
        <v>2</v>
      </c>
      <c r="AW42" s="95">
        <v>2</v>
      </c>
      <c r="AX42" s="95"/>
      <c r="AY42" s="95">
        <v>2</v>
      </c>
      <c r="AZ42" s="95"/>
      <c r="BA42" s="95"/>
      <c r="BB42" s="96">
        <v>2</v>
      </c>
      <c r="BC42" s="95">
        <v>2</v>
      </c>
      <c r="BD42" s="95"/>
      <c r="BE42" s="95"/>
      <c r="BF42" s="95"/>
      <c r="BG42" s="95"/>
      <c r="BH42" s="95"/>
      <c r="BI42" s="96"/>
      <c r="BJ42" s="95"/>
      <c r="BK42" s="95"/>
      <c r="BL42" s="95"/>
      <c r="BM42" s="95"/>
      <c r="BN42" s="97"/>
      <c r="BO42" s="95">
        <v>2</v>
      </c>
      <c r="BP42" s="95">
        <v>2</v>
      </c>
      <c r="BQ42" s="95">
        <v>2</v>
      </c>
      <c r="BR42" s="95"/>
      <c r="BS42" s="95"/>
      <c r="BT42" s="95"/>
      <c r="BU42" s="95">
        <v>2</v>
      </c>
      <c r="BV42" s="95"/>
      <c r="BW42" s="96"/>
      <c r="BX42" s="95"/>
      <c r="BY42" s="95"/>
      <c r="BZ42" s="95"/>
      <c r="CA42" s="95"/>
      <c r="CB42" s="95"/>
      <c r="CC42" s="97"/>
      <c r="CD42" s="95"/>
      <c r="CE42" s="95"/>
      <c r="CF42" s="95">
        <v>2</v>
      </c>
      <c r="CG42" s="95"/>
      <c r="CH42" s="95"/>
      <c r="CI42" s="95">
        <v>2</v>
      </c>
      <c r="CJ42" s="95">
        <v>2</v>
      </c>
      <c r="CK42" s="95"/>
      <c r="CL42" s="96"/>
      <c r="CM42" s="95"/>
      <c r="CN42" s="95"/>
      <c r="CO42" s="95">
        <v>2</v>
      </c>
      <c r="CP42" s="95"/>
      <c r="CQ42" s="95"/>
      <c r="CR42" s="95"/>
      <c r="CS42" s="95"/>
      <c r="CT42" s="95"/>
      <c r="CU42" s="97"/>
      <c r="CV42" s="97"/>
      <c r="CW42" s="98" t="s">
        <v>232</v>
      </c>
    </row>
    <row r="43" spans="1:101" s="99" customFormat="1" ht="16.5" customHeight="1">
      <c r="A43"/>
      <c r="B43" s="111">
        <v>40</v>
      </c>
      <c r="C43" s="101" t="s">
        <v>394</v>
      </c>
      <c r="D43" s="102" t="s">
        <v>395</v>
      </c>
      <c r="E43" s="102" t="s">
        <v>283</v>
      </c>
      <c r="F43" s="102" t="s">
        <v>396</v>
      </c>
      <c r="G43" s="102">
        <v>6</v>
      </c>
      <c r="H43" s="103">
        <v>1</v>
      </c>
      <c r="I43" s="103">
        <v>0</v>
      </c>
      <c r="J43" s="103">
        <v>12</v>
      </c>
      <c r="K43" s="103">
        <f>J43/16*2.5</f>
        <v>1.875</v>
      </c>
      <c r="L43" s="103"/>
      <c r="M43" s="103">
        <f>L43/2</f>
        <v>0</v>
      </c>
      <c r="N43" s="103">
        <v>1</v>
      </c>
      <c r="O43" s="103">
        <f>N43+2*AA43</f>
        <v>1</v>
      </c>
      <c r="P43" s="103">
        <v>10</v>
      </c>
      <c r="Q43" s="103">
        <f>P43/3*2</f>
        <v>6.666666666666667</v>
      </c>
      <c r="R43" s="103">
        <v>1</v>
      </c>
      <c r="S43" s="103">
        <f>(R43+AD43+AE43+AF43+AG43)/5*3</f>
        <v>2.4000000000000004</v>
      </c>
      <c r="T43" s="103">
        <v>1</v>
      </c>
      <c r="U43" s="103">
        <f>T43</f>
        <v>1</v>
      </c>
      <c r="V43" s="103"/>
      <c r="W43" s="103"/>
      <c r="X43" s="103"/>
      <c r="Y43" s="103"/>
      <c r="Z43" s="103"/>
      <c r="AA43" s="103"/>
      <c r="AB43" s="103"/>
      <c r="AC43" s="103"/>
      <c r="AD43" s="103">
        <v>1</v>
      </c>
      <c r="AE43" s="103">
        <v>1</v>
      </c>
      <c r="AF43" s="103">
        <v>1</v>
      </c>
      <c r="AG43" s="103"/>
      <c r="AH43" s="103"/>
      <c r="AI43" s="103">
        <f>AH43/4</f>
        <v>0</v>
      </c>
      <c r="AJ43" s="104">
        <f>SUM(AU43:CU43)</f>
        <v>8</v>
      </c>
      <c r="AK43" s="105">
        <f>AJ43/AK$1*100</f>
        <v>7.4074074074074066</v>
      </c>
      <c r="AL43" s="125">
        <f>(H43+I43+K43+M43+O43+Q43+S43+AI43)/4</f>
        <v>3.235416666666667</v>
      </c>
      <c r="AM43" s="106">
        <f>AL43*10</f>
        <v>32.35416666666667</v>
      </c>
      <c r="AN43" s="107"/>
      <c r="AO43" s="107"/>
      <c r="AP43" s="108" t="str">
        <f>IF(AK43&gt;25,"RF",IF(AL43&gt;5.9,"A","EE"))</f>
        <v>EE</v>
      </c>
      <c r="AQ43" s="109"/>
      <c r="AR43" s="108" t="str">
        <f>IF(AP43="A","A",IF(AP43="RF",AP43,IF(AP43="EE",IF(AQ43="",AP43,IF(AQ43&gt;5.9,"A","RNEE")))))</f>
        <v>EE</v>
      </c>
      <c r="AS43" s="126">
        <f>IF(AQ43="",AL43,AQ43)</f>
        <v>3.235416666666667</v>
      </c>
      <c r="AT43"/>
      <c r="AU43" s="95" t="s">
        <v>91</v>
      </c>
      <c r="AV43" s="95" t="s">
        <v>91</v>
      </c>
      <c r="AW43" s="95">
        <v>2</v>
      </c>
      <c r="AX43" s="95"/>
      <c r="AY43" s="95"/>
      <c r="AZ43" s="95"/>
      <c r="BA43" s="95"/>
      <c r="BB43" s="96">
        <v>2</v>
      </c>
      <c r="BC43" s="95"/>
      <c r="BD43" s="95"/>
      <c r="BE43" s="95"/>
      <c r="BF43" s="95"/>
      <c r="BG43" s="95"/>
      <c r="BH43" s="95"/>
      <c r="BI43" s="96"/>
      <c r="BJ43" s="95"/>
      <c r="BK43" s="95"/>
      <c r="BL43" s="95"/>
      <c r="BM43" s="95"/>
      <c r="BN43" s="97"/>
      <c r="BO43" s="95"/>
      <c r="BP43" s="95"/>
      <c r="BQ43" s="95"/>
      <c r="BR43" s="95">
        <v>2</v>
      </c>
      <c r="BS43" s="95"/>
      <c r="BT43" s="95"/>
      <c r="BU43" s="95"/>
      <c r="BV43" s="95"/>
      <c r="BW43" s="96"/>
      <c r="BX43" s="95"/>
      <c r="BY43" s="95"/>
      <c r="BZ43" s="95"/>
      <c r="CA43" s="95"/>
      <c r="CB43" s="95"/>
      <c r="CC43" s="97"/>
      <c r="CD43" s="95"/>
      <c r="CE43" s="95"/>
      <c r="CF43" s="95"/>
      <c r="CG43" s="95"/>
      <c r="CH43" s="95"/>
      <c r="CI43" s="95"/>
      <c r="CJ43" s="95"/>
      <c r="CK43" s="95"/>
      <c r="CL43" s="96"/>
      <c r="CM43" s="95"/>
      <c r="CN43" s="95"/>
      <c r="CO43" s="95">
        <v>2</v>
      </c>
      <c r="CP43" s="95"/>
      <c r="CQ43" s="95"/>
      <c r="CR43" s="95"/>
      <c r="CS43" s="95"/>
      <c r="CT43" s="95"/>
      <c r="CU43" s="97"/>
      <c r="CV43" s="97"/>
      <c r="CW43" s="98" t="s">
        <v>113</v>
      </c>
    </row>
    <row r="44" spans="1:101" s="99" customFormat="1" ht="16.5" customHeight="1">
      <c r="A44"/>
      <c r="B44" s="84">
        <v>41</v>
      </c>
      <c r="C44" s="85" t="s">
        <v>397</v>
      </c>
      <c r="D44" s="86" t="s">
        <v>398</v>
      </c>
      <c r="E44" s="86" t="s">
        <v>137</v>
      </c>
      <c r="F44" s="86" t="s">
        <v>399</v>
      </c>
      <c r="G44" s="86">
        <v>6</v>
      </c>
      <c r="H44" s="87">
        <v>1</v>
      </c>
      <c r="I44" s="87">
        <v>0.5</v>
      </c>
      <c r="J44" s="87">
        <v>12</v>
      </c>
      <c r="K44" s="87">
        <f>J44/16*2.5</f>
        <v>1.875</v>
      </c>
      <c r="L44" s="87">
        <v>6.5</v>
      </c>
      <c r="M44" s="87">
        <f>L44/2</f>
        <v>3.25</v>
      </c>
      <c r="N44" s="87">
        <f>Q44/10</f>
        <v>0</v>
      </c>
      <c r="O44" s="87">
        <f>N44+2*AA44</f>
        <v>0</v>
      </c>
      <c r="P44" s="87"/>
      <c r="Q44" s="87">
        <f>P44/3*2</f>
        <v>0</v>
      </c>
      <c r="R44" s="87">
        <f>AI44/10</f>
        <v>0</v>
      </c>
      <c r="S44" s="87">
        <f>(R44+AD44+AE44+AF44+AG44)/5*3</f>
        <v>0</v>
      </c>
      <c r="T44" s="87">
        <v>1</v>
      </c>
      <c r="U44" s="87">
        <f>T44</f>
        <v>1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>
        <f>AH44/4</f>
        <v>0</v>
      </c>
      <c r="AJ44" s="88">
        <f>SUM(AU44:CU44)</f>
        <v>28</v>
      </c>
      <c r="AK44" s="89">
        <f>AJ44/AK$1*100</f>
        <v>25.925925925925924</v>
      </c>
      <c r="AL44" s="123">
        <f>(H44+I44+K44+M44+O44+Q44+S44+AI44)/4</f>
        <v>1.65625</v>
      </c>
      <c r="AM44" s="90">
        <f>AL44*10</f>
        <v>16.5625</v>
      </c>
      <c r="AN44" s="91"/>
      <c r="AO44" s="91"/>
      <c r="AP44" s="92" t="str">
        <f>IF(AK44&gt;25,"RF",IF(AL44&gt;5.9,"A","EE"))</f>
        <v>RF</v>
      </c>
      <c r="AQ44" s="93"/>
      <c r="AR44" s="92" t="str">
        <f>IF(AP44="A","A",IF(AP44="RF",AP44,IF(AP44="EE",IF(AQ44="",AP44,IF(AQ44&gt;5.9,"A","RNEE")))))</f>
        <v>RF</v>
      </c>
      <c r="AS44" s="124">
        <f>IF(AQ44="",AL44,AQ44)</f>
        <v>1.65625</v>
      </c>
      <c r="AT44"/>
      <c r="AU44" s="95"/>
      <c r="AV44" s="95"/>
      <c r="AW44" s="95"/>
      <c r="AX44" s="95"/>
      <c r="AY44" s="95"/>
      <c r="AZ44" s="95"/>
      <c r="BA44" s="95"/>
      <c r="BB44" s="96"/>
      <c r="BC44" s="95">
        <v>2</v>
      </c>
      <c r="BD44" s="95"/>
      <c r="BE44" s="95"/>
      <c r="BF44" s="95">
        <v>2</v>
      </c>
      <c r="BG44" s="95"/>
      <c r="BH44" s="95">
        <v>2</v>
      </c>
      <c r="BI44" s="96"/>
      <c r="BJ44" s="95"/>
      <c r="BK44" s="95"/>
      <c r="BL44" s="95">
        <v>2</v>
      </c>
      <c r="BM44" s="95"/>
      <c r="BN44" s="97"/>
      <c r="BO44" s="95">
        <v>2</v>
      </c>
      <c r="BP44" s="95"/>
      <c r="BQ44" s="95"/>
      <c r="BR44" s="95"/>
      <c r="BS44" s="95"/>
      <c r="BT44" s="95"/>
      <c r="BU44" s="95">
        <v>2</v>
      </c>
      <c r="BV44" s="95"/>
      <c r="BW44" s="96"/>
      <c r="BX44" s="95"/>
      <c r="BY44" s="95"/>
      <c r="BZ44" s="95"/>
      <c r="CA44" s="95"/>
      <c r="CB44" s="95"/>
      <c r="CC44" s="97"/>
      <c r="CD44" s="95">
        <v>2</v>
      </c>
      <c r="CE44" s="95"/>
      <c r="CF44" s="95">
        <v>2</v>
      </c>
      <c r="CG44" s="95"/>
      <c r="CH44" s="95">
        <v>2</v>
      </c>
      <c r="CI44" s="95">
        <v>2</v>
      </c>
      <c r="CJ44" s="95">
        <v>2</v>
      </c>
      <c r="CK44" s="95">
        <v>2</v>
      </c>
      <c r="CL44" s="96">
        <v>2</v>
      </c>
      <c r="CM44" s="95"/>
      <c r="CN44" s="95"/>
      <c r="CO44" s="95">
        <v>2</v>
      </c>
      <c r="CP44" s="95"/>
      <c r="CQ44" s="95"/>
      <c r="CR44" s="95"/>
      <c r="CS44" s="95"/>
      <c r="CT44" s="95"/>
      <c r="CU44" s="97"/>
      <c r="CV44" s="97"/>
      <c r="CW44" s="98" t="s">
        <v>113</v>
      </c>
    </row>
    <row r="45" spans="1:101" s="99" customFormat="1" ht="16.5" customHeight="1">
      <c r="A45"/>
      <c r="B45" s="111">
        <v>42</v>
      </c>
      <c r="C45" s="101" t="s">
        <v>400</v>
      </c>
      <c r="D45" s="102" t="s">
        <v>401</v>
      </c>
      <c r="E45" s="102" t="s">
        <v>137</v>
      </c>
      <c r="F45" s="102" t="s">
        <v>402</v>
      </c>
      <c r="G45" s="102">
        <v>6</v>
      </c>
      <c r="H45" s="103">
        <v>1</v>
      </c>
      <c r="I45" s="103">
        <v>0.5</v>
      </c>
      <c r="J45" s="103">
        <v>12</v>
      </c>
      <c r="K45" s="103">
        <f>J45/16*2.5</f>
        <v>1.875</v>
      </c>
      <c r="L45" s="103"/>
      <c r="M45" s="103">
        <f>L45/2</f>
        <v>0</v>
      </c>
      <c r="N45" s="103">
        <v>1</v>
      </c>
      <c r="O45" s="103">
        <f>N45+2*AA45</f>
        <v>2.6</v>
      </c>
      <c r="P45" s="103">
        <v>9</v>
      </c>
      <c r="Q45" s="103">
        <f>P45/3*2</f>
        <v>6</v>
      </c>
      <c r="R45" s="103">
        <v>1</v>
      </c>
      <c r="S45" s="103">
        <f>(R45+AD45+AE45+AF45+AG45)/5*3</f>
        <v>2.4000000000000004</v>
      </c>
      <c r="T45" s="103">
        <v>1</v>
      </c>
      <c r="U45" s="103">
        <f>T45</f>
        <v>1</v>
      </c>
      <c r="V45" s="103"/>
      <c r="W45" s="103"/>
      <c r="X45" s="103"/>
      <c r="Y45" s="103"/>
      <c r="Z45" s="103"/>
      <c r="AA45" s="103">
        <v>0.8</v>
      </c>
      <c r="AB45" s="103"/>
      <c r="AC45" s="103"/>
      <c r="AD45" s="103"/>
      <c r="AE45" s="103">
        <v>1</v>
      </c>
      <c r="AF45" s="103">
        <v>1</v>
      </c>
      <c r="AG45" s="103">
        <v>1</v>
      </c>
      <c r="AH45" s="103">
        <v>11</v>
      </c>
      <c r="AI45" s="103">
        <f>AH45/4</f>
        <v>2.75</v>
      </c>
      <c r="AJ45" s="104">
        <f>SUM(AU45:CU45)</f>
        <v>10</v>
      </c>
      <c r="AK45" s="105">
        <f>AJ45/AK$1*100</f>
        <v>9.25925925925926</v>
      </c>
      <c r="AL45" s="125">
        <f>(H45+I45+K45+M45+O45+Q45+S45+AI45)/4</f>
        <v>4.28125</v>
      </c>
      <c r="AM45" s="106">
        <f>AL45*10</f>
        <v>42.8125</v>
      </c>
      <c r="AN45" s="107"/>
      <c r="AO45" s="107"/>
      <c r="AP45" s="108" t="str">
        <f>IF(AK45&gt;25,"RF",IF(AL45&gt;5.9,"A","EE"))</f>
        <v>EE</v>
      </c>
      <c r="AQ45" s="109"/>
      <c r="AR45" s="108" t="str">
        <f>IF(AP45="A","A",IF(AP45="RF",AP45,IF(AP45="EE",IF(AQ45="",AP45,IF(AQ45&gt;5.9,"A","RNEE")))))</f>
        <v>EE</v>
      </c>
      <c r="AS45" s="126">
        <f>IF(AQ45="",AL45,AQ45)</f>
        <v>4.28125</v>
      </c>
      <c r="AT45"/>
      <c r="AU45" s="95" t="s">
        <v>91</v>
      </c>
      <c r="AV45" s="95" t="s">
        <v>91</v>
      </c>
      <c r="AW45" s="95"/>
      <c r="AX45" s="95"/>
      <c r="AY45" s="95"/>
      <c r="AZ45" s="95"/>
      <c r="BA45" s="95"/>
      <c r="BB45" s="96"/>
      <c r="BC45" s="95"/>
      <c r="BD45" s="95"/>
      <c r="BE45" s="95"/>
      <c r="BF45" s="95"/>
      <c r="BG45" s="95"/>
      <c r="BH45" s="95"/>
      <c r="BI45" s="96"/>
      <c r="BJ45" s="95"/>
      <c r="BK45" s="95"/>
      <c r="BL45" s="95"/>
      <c r="BM45" s="95"/>
      <c r="BN45" s="97"/>
      <c r="BO45" s="95"/>
      <c r="BP45" s="95">
        <v>2</v>
      </c>
      <c r="BQ45" s="95"/>
      <c r="BR45" s="95">
        <v>2</v>
      </c>
      <c r="BS45" s="95"/>
      <c r="BT45" s="95"/>
      <c r="BU45" s="95"/>
      <c r="BV45" s="95"/>
      <c r="BW45" s="96"/>
      <c r="BX45" s="95"/>
      <c r="BY45" s="95"/>
      <c r="BZ45" s="95"/>
      <c r="CA45" s="95"/>
      <c r="CB45" s="95"/>
      <c r="CC45" s="97"/>
      <c r="CD45" s="95"/>
      <c r="CE45" s="95">
        <v>2</v>
      </c>
      <c r="CF45" s="95"/>
      <c r="CG45" s="95"/>
      <c r="CH45" s="95"/>
      <c r="CI45" s="95"/>
      <c r="CJ45" s="95"/>
      <c r="CK45" s="95">
        <v>2</v>
      </c>
      <c r="CL45" s="96"/>
      <c r="CM45" s="95"/>
      <c r="CN45" s="95">
        <v>2</v>
      </c>
      <c r="CO45" s="95"/>
      <c r="CP45" s="95"/>
      <c r="CQ45" s="95"/>
      <c r="CR45" s="95"/>
      <c r="CS45" s="95"/>
      <c r="CT45" s="95"/>
      <c r="CU45" s="97"/>
      <c r="CV45" s="97"/>
      <c r="CW45" s="98" t="s">
        <v>113</v>
      </c>
    </row>
    <row r="46" spans="1:101" s="99" customFormat="1" ht="16.5" customHeight="1">
      <c r="A46"/>
      <c r="B46" s="84">
        <v>43</v>
      </c>
      <c r="C46" s="85" t="s">
        <v>403</v>
      </c>
      <c r="D46" s="86" t="s">
        <v>404</v>
      </c>
      <c r="E46" s="86" t="s">
        <v>283</v>
      </c>
      <c r="F46" s="86" t="s">
        <v>405</v>
      </c>
      <c r="G46" s="86">
        <v>7</v>
      </c>
      <c r="H46" s="87">
        <v>1</v>
      </c>
      <c r="I46" s="87">
        <v>0.5</v>
      </c>
      <c r="J46" s="87"/>
      <c r="K46" s="87">
        <f>J46/16*2.5</f>
        <v>0</v>
      </c>
      <c r="L46" s="87">
        <v>7.7</v>
      </c>
      <c r="M46" s="87">
        <f>L46/2</f>
        <v>3.85</v>
      </c>
      <c r="N46" s="87">
        <v>1</v>
      </c>
      <c r="O46" s="87">
        <f>N46+2*AA46</f>
        <v>2.4</v>
      </c>
      <c r="P46" s="87"/>
      <c r="Q46" s="87">
        <f>P46/3*2</f>
        <v>0</v>
      </c>
      <c r="R46" s="87">
        <f>AI46/10</f>
        <v>0.075</v>
      </c>
      <c r="S46" s="87">
        <f>(R46+AD46+AE46+AF46+AG46)/5*3</f>
        <v>1.785</v>
      </c>
      <c r="T46" s="87">
        <v>1</v>
      </c>
      <c r="U46" s="87">
        <f>T46</f>
        <v>1</v>
      </c>
      <c r="V46" s="87"/>
      <c r="W46" s="87"/>
      <c r="X46" s="87"/>
      <c r="Y46" s="87"/>
      <c r="Z46" s="87"/>
      <c r="AA46" s="87">
        <v>0.7</v>
      </c>
      <c r="AB46" s="87"/>
      <c r="AC46" s="87"/>
      <c r="AD46" s="87">
        <v>1</v>
      </c>
      <c r="AE46" s="87">
        <v>1</v>
      </c>
      <c r="AF46" s="87">
        <v>0.9</v>
      </c>
      <c r="AG46" s="87"/>
      <c r="AH46" s="87">
        <v>3</v>
      </c>
      <c r="AI46" s="87">
        <f>AH46/4</f>
        <v>0.75</v>
      </c>
      <c r="AJ46" s="88">
        <f>SUM(AU46:CU46)</f>
        <v>20</v>
      </c>
      <c r="AK46" s="89">
        <f>AJ46/AK$1*100</f>
        <v>18.51851851851852</v>
      </c>
      <c r="AL46" s="123">
        <f>(H46+I46+K46+M46+O46+Q46+S46+AI46)/4</f>
        <v>2.57125</v>
      </c>
      <c r="AM46" s="90">
        <f>AL46*10</f>
        <v>25.7125</v>
      </c>
      <c r="AN46" s="91"/>
      <c r="AO46" s="91"/>
      <c r="AP46" s="92" t="str">
        <f>IF(AK46&gt;25,"RF",IF(AL46&gt;5.9,"A","EE"))</f>
        <v>EE</v>
      </c>
      <c r="AQ46" s="93"/>
      <c r="AR46" s="92" t="str">
        <f>IF(AP46="A","A",IF(AP46="RF",AP46,IF(AP46="EE",IF(AQ46="",AP46,IF(AQ46&gt;5.9,"A","RNEE")))))</f>
        <v>EE</v>
      </c>
      <c r="AS46" s="124">
        <f>IF(AQ46="",AL46,AQ46)</f>
        <v>2.57125</v>
      </c>
      <c r="AT46"/>
      <c r="AU46" s="95" t="s">
        <v>91</v>
      </c>
      <c r="AV46" s="95" t="s">
        <v>91</v>
      </c>
      <c r="AW46" s="95">
        <v>2</v>
      </c>
      <c r="AX46" s="95">
        <v>2</v>
      </c>
      <c r="AY46" s="95"/>
      <c r="AZ46" s="95"/>
      <c r="BA46" s="95"/>
      <c r="BB46" s="96"/>
      <c r="BC46" s="95">
        <v>2</v>
      </c>
      <c r="BD46" s="95"/>
      <c r="BE46" s="95">
        <v>2</v>
      </c>
      <c r="BF46" s="95"/>
      <c r="BG46" s="95"/>
      <c r="BH46" s="95"/>
      <c r="BI46" s="96"/>
      <c r="BJ46" s="95">
        <v>2</v>
      </c>
      <c r="BK46" s="95"/>
      <c r="BL46" s="95"/>
      <c r="BM46" s="95"/>
      <c r="BN46" s="97"/>
      <c r="BO46" s="95"/>
      <c r="BP46" s="95"/>
      <c r="BQ46" s="95"/>
      <c r="BR46" s="95">
        <v>2</v>
      </c>
      <c r="BS46" s="95"/>
      <c r="BT46" s="95"/>
      <c r="BU46" s="95">
        <v>2</v>
      </c>
      <c r="BV46" s="95"/>
      <c r="BW46" s="96"/>
      <c r="BX46" s="95"/>
      <c r="BY46" s="95"/>
      <c r="BZ46" s="95">
        <v>2</v>
      </c>
      <c r="CA46" s="95"/>
      <c r="CB46" s="95"/>
      <c r="CC46" s="97"/>
      <c r="CD46" s="95"/>
      <c r="CE46" s="95"/>
      <c r="CF46" s="95">
        <v>2</v>
      </c>
      <c r="CG46" s="95"/>
      <c r="CH46" s="95"/>
      <c r="CI46" s="95">
        <v>2</v>
      </c>
      <c r="CJ46" s="95"/>
      <c r="CK46" s="95"/>
      <c r="CL46" s="96"/>
      <c r="CM46" s="95"/>
      <c r="CN46" s="95"/>
      <c r="CO46" s="95"/>
      <c r="CP46" s="95"/>
      <c r="CQ46" s="95"/>
      <c r="CR46" s="95"/>
      <c r="CS46" s="95"/>
      <c r="CT46" s="95"/>
      <c r="CU46" s="97"/>
      <c r="CV46" s="97"/>
      <c r="CW46" s="98" t="s">
        <v>198</v>
      </c>
    </row>
    <row r="47" spans="1:101" s="99" customFormat="1" ht="16.5" customHeight="1">
      <c r="A47"/>
      <c r="B47" s="111">
        <v>44</v>
      </c>
      <c r="C47" s="101" t="s">
        <v>406</v>
      </c>
      <c r="D47" s="102" t="s">
        <v>407</v>
      </c>
      <c r="E47" s="102" t="s">
        <v>116</v>
      </c>
      <c r="F47" s="102" t="s">
        <v>408</v>
      </c>
      <c r="G47" s="102">
        <v>6</v>
      </c>
      <c r="H47" s="103"/>
      <c r="I47" s="103">
        <v>0.5</v>
      </c>
      <c r="J47" s="103">
        <v>12</v>
      </c>
      <c r="K47" s="103">
        <f>J47/16*2.5</f>
        <v>1.875</v>
      </c>
      <c r="L47" s="103"/>
      <c r="M47" s="103">
        <f>L47/2</f>
        <v>0</v>
      </c>
      <c r="N47" s="103">
        <v>1</v>
      </c>
      <c r="O47" s="103">
        <f>N47+2*AA47</f>
        <v>1</v>
      </c>
      <c r="P47" s="103">
        <v>1</v>
      </c>
      <c r="Q47" s="103">
        <f>P47/3*2</f>
        <v>0.6666666666666666</v>
      </c>
      <c r="R47" s="103">
        <v>1</v>
      </c>
      <c r="S47" s="103">
        <f>(R47+AD47+AE47+AF47+AG47)/5*3</f>
        <v>1.08</v>
      </c>
      <c r="T47" s="103"/>
      <c r="U47" s="103">
        <f>T47</f>
        <v>0</v>
      </c>
      <c r="V47" s="103"/>
      <c r="W47" s="103"/>
      <c r="X47" s="103"/>
      <c r="Y47" s="103"/>
      <c r="Z47" s="103"/>
      <c r="AA47" s="103"/>
      <c r="AB47" s="103"/>
      <c r="AC47" s="103"/>
      <c r="AD47" s="103">
        <v>0.8</v>
      </c>
      <c r="AE47" s="103"/>
      <c r="AF47" s="103"/>
      <c r="AG47" s="103"/>
      <c r="AH47" s="103">
        <v>2.5</v>
      </c>
      <c r="AI47" s="103">
        <f>AH47/4</f>
        <v>0.625</v>
      </c>
      <c r="AJ47" s="104">
        <f>SUM(AU47:CU47)</f>
        <v>16</v>
      </c>
      <c r="AK47" s="105">
        <f>AJ47/AK$1*100</f>
        <v>14.814814814814813</v>
      </c>
      <c r="AL47" s="125">
        <f>(H47+I47+K47+M47+O47+Q47+S47+AI47)/4</f>
        <v>1.4366666666666668</v>
      </c>
      <c r="AM47" s="106">
        <f>AL47*10</f>
        <v>14.366666666666667</v>
      </c>
      <c r="AN47" s="107"/>
      <c r="AO47" s="107"/>
      <c r="AP47" s="108" t="str">
        <f>IF(AK47&gt;25,"RF",IF(AL47&gt;5.9,"A","EE"))</f>
        <v>EE</v>
      </c>
      <c r="AQ47" s="109"/>
      <c r="AR47" s="108" t="str">
        <f>IF(AP47="A","A",IF(AP47="RF",AP47,IF(AP47="EE",IF(AQ47="",AP47,IF(AQ47&gt;5.9,"A","RNEE")))))</f>
        <v>EE</v>
      </c>
      <c r="AS47" s="126">
        <f>IF(AQ47="",AL47,AQ47)</f>
        <v>1.4366666666666668</v>
      </c>
      <c r="AT47"/>
      <c r="AU47" s="95"/>
      <c r="AV47" s="95"/>
      <c r="AW47" s="95"/>
      <c r="AX47" s="95"/>
      <c r="AY47" s="95"/>
      <c r="AZ47" s="95"/>
      <c r="BA47" s="95"/>
      <c r="BB47" s="96"/>
      <c r="BC47" s="95"/>
      <c r="BD47" s="95"/>
      <c r="BE47" s="95"/>
      <c r="BF47" s="95"/>
      <c r="BG47" s="95"/>
      <c r="BH47" s="95"/>
      <c r="BI47" s="96"/>
      <c r="BJ47" s="95"/>
      <c r="BK47" s="95"/>
      <c r="BL47" s="95"/>
      <c r="BM47" s="95">
        <v>2</v>
      </c>
      <c r="BN47" s="97"/>
      <c r="BO47" s="95"/>
      <c r="BP47" s="95">
        <v>2</v>
      </c>
      <c r="BQ47" s="95"/>
      <c r="BR47" s="95"/>
      <c r="BS47" s="95"/>
      <c r="BT47" s="95"/>
      <c r="BU47" s="95"/>
      <c r="BV47" s="95">
        <v>2</v>
      </c>
      <c r="BW47" s="96"/>
      <c r="BX47" s="95"/>
      <c r="BY47" s="95"/>
      <c r="BZ47" s="95">
        <v>2</v>
      </c>
      <c r="CA47" s="95"/>
      <c r="CB47" s="95"/>
      <c r="CC47" s="97"/>
      <c r="CD47" s="95"/>
      <c r="CE47" s="95"/>
      <c r="CF47" s="95">
        <v>2</v>
      </c>
      <c r="CG47" s="95">
        <v>2</v>
      </c>
      <c r="CH47" s="95"/>
      <c r="CI47" s="95"/>
      <c r="CJ47" s="95"/>
      <c r="CK47" s="95">
        <v>2</v>
      </c>
      <c r="CL47" s="96"/>
      <c r="CM47" s="95"/>
      <c r="CN47" s="95"/>
      <c r="CO47" s="95">
        <v>2</v>
      </c>
      <c r="CP47" s="95"/>
      <c r="CQ47" s="95"/>
      <c r="CR47" s="95"/>
      <c r="CS47" s="95"/>
      <c r="CT47" s="95"/>
      <c r="CU47" s="97"/>
      <c r="CV47" s="97"/>
      <c r="CW47" s="98" t="s">
        <v>248</v>
      </c>
    </row>
    <row r="48" spans="1:101" s="99" customFormat="1" ht="16.5" customHeight="1">
      <c r="A48"/>
      <c r="B48" s="84">
        <v>45</v>
      </c>
      <c r="C48" s="85" t="s">
        <v>409</v>
      </c>
      <c r="D48" s="86" t="s">
        <v>410</v>
      </c>
      <c r="E48" s="86" t="s">
        <v>137</v>
      </c>
      <c r="F48" s="86" t="s">
        <v>411</v>
      </c>
      <c r="G48" s="86">
        <v>8</v>
      </c>
      <c r="H48" s="87">
        <v>1</v>
      </c>
      <c r="I48" s="87">
        <v>0.5</v>
      </c>
      <c r="J48" s="87"/>
      <c r="K48" s="87">
        <f>J48/16*2.5</f>
        <v>0</v>
      </c>
      <c r="L48" s="87"/>
      <c r="M48" s="87">
        <f>L48/2</f>
        <v>0</v>
      </c>
      <c r="N48" s="87">
        <v>1</v>
      </c>
      <c r="O48" s="87">
        <f>N48+2*AA48</f>
        <v>1</v>
      </c>
      <c r="P48" s="87">
        <v>12.5</v>
      </c>
      <c r="Q48" s="87">
        <f>P48/3*2</f>
        <v>8.333333333333334</v>
      </c>
      <c r="R48" s="87">
        <v>1</v>
      </c>
      <c r="S48" s="87">
        <f>(R48+AD48+AE48+AF48+AG48)/5*3</f>
        <v>1.7999999999999998</v>
      </c>
      <c r="T48" s="87">
        <v>1</v>
      </c>
      <c r="U48" s="87">
        <f>T48</f>
        <v>1</v>
      </c>
      <c r="V48" s="87"/>
      <c r="W48" s="87"/>
      <c r="X48" s="87"/>
      <c r="Y48" s="87"/>
      <c r="Z48" s="87"/>
      <c r="AA48" s="87"/>
      <c r="AB48" s="87"/>
      <c r="AC48" s="87"/>
      <c r="AD48" s="87">
        <v>1</v>
      </c>
      <c r="AE48" s="87">
        <v>1</v>
      </c>
      <c r="AF48" s="87"/>
      <c r="AG48" s="87"/>
      <c r="AH48" s="87">
        <v>18.8</v>
      </c>
      <c r="AI48" s="87">
        <f>AH48/4</f>
        <v>4.7</v>
      </c>
      <c r="AJ48" s="88">
        <f>SUM(AU48:CU48)</f>
        <v>16</v>
      </c>
      <c r="AK48" s="89">
        <f>AJ48/AK$1*100</f>
        <v>14.814814814814813</v>
      </c>
      <c r="AL48" s="123">
        <f>(H48+I48+K48+M48+O48+Q48+S48+AI48)/4</f>
        <v>4.333333333333333</v>
      </c>
      <c r="AM48" s="90">
        <f>AL48*10</f>
        <v>43.33333333333333</v>
      </c>
      <c r="AN48" s="91"/>
      <c r="AO48" s="91"/>
      <c r="AP48" s="92" t="str">
        <f>IF(AK48&gt;25,"RF",IF(AL48&gt;5.9,"A","EE"))</f>
        <v>EE</v>
      </c>
      <c r="AQ48" s="93"/>
      <c r="AR48" s="92" t="str">
        <f>IF(AP48="A","A",IF(AP48="RF",AP48,IF(AP48="EE",IF(AQ48="",AP48,IF(AQ48&gt;5.9,"A","RNEE")))))</f>
        <v>EE</v>
      </c>
      <c r="AS48" s="124">
        <f>IF(AQ48="",AL48,AQ48)</f>
        <v>4.333333333333333</v>
      </c>
      <c r="AT48"/>
      <c r="AU48" s="95"/>
      <c r="AV48" s="95"/>
      <c r="AW48" s="95"/>
      <c r="AX48" s="95"/>
      <c r="AY48" s="95">
        <v>2</v>
      </c>
      <c r="AZ48" s="95"/>
      <c r="BA48" s="95">
        <v>2</v>
      </c>
      <c r="BB48" s="96"/>
      <c r="BC48" s="95">
        <v>2</v>
      </c>
      <c r="BD48" s="95"/>
      <c r="BE48" s="95">
        <v>2</v>
      </c>
      <c r="BF48" s="95">
        <v>2</v>
      </c>
      <c r="BG48" s="95"/>
      <c r="BH48" s="95"/>
      <c r="BI48" s="96"/>
      <c r="BJ48" s="95"/>
      <c r="BK48" s="95"/>
      <c r="BL48" s="95"/>
      <c r="BM48" s="95"/>
      <c r="BN48" s="97"/>
      <c r="BO48" s="95"/>
      <c r="BP48" s="95"/>
      <c r="BQ48" s="95"/>
      <c r="BR48" s="95"/>
      <c r="BS48" s="95"/>
      <c r="BT48" s="95"/>
      <c r="BU48" s="95"/>
      <c r="BV48" s="95"/>
      <c r="BW48" s="96"/>
      <c r="BX48" s="95"/>
      <c r="BY48" s="95"/>
      <c r="BZ48" s="95">
        <v>2</v>
      </c>
      <c r="CA48" s="95"/>
      <c r="CB48" s="95"/>
      <c r="CC48" s="97"/>
      <c r="CD48" s="95"/>
      <c r="CE48" s="95">
        <v>2</v>
      </c>
      <c r="CF48" s="95"/>
      <c r="CG48" s="95"/>
      <c r="CH48" s="95"/>
      <c r="CI48" s="95"/>
      <c r="CJ48" s="95"/>
      <c r="CK48" s="95"/>
      <c r="CL48" s="96"/>
      <c r="CM48" s="95"/>
      <c r="CN48" s="95"/>
      <c r="CO48" s="95">
        <v>2</v>
      </c>
      <c r="CP48" s="95"/>
      <c r="CQ48" s="95"/>
      <c r="CR48" s="95"/>
      <c r="CS48" s="95"/>
      <c r="CT48" s="95"/>
      <c r="CU48" s="97"/>
      <c r="CV48" s="97"/>
      <c r="CW48" s="98" t="s">
        <v>92</v>
      </c>
    </row>
    <row r="49" spans="1:101" s="99" customFormat="1" ht="16.5" customHeight="1">
      <c r="A49"/>
      <c r="B49" s="111">
        <v>46</v>
      </c>
      <c r="C49" s="101" t="s">
        <v>412</v>
      </c>
      <c r="D49" s="102" t="s">
        <v>413</v>
      </c>
      <c r="E49" s="102" t="s">
        <v>89</v>
      </c>
      <c r="F49" s="102" t="s">
        <v>414</v>
      </c>
      <c r="G49" s="102">
        <v>7</v>
      </c>
      <c r="H49" s="103">
        <v>1</v>
      </c>
      <c r="I49" s="103">
        <v>0.5</v>
      </c>
      <c r="J49" s="103">
        <v>7</v>
      </c>
      <c r="K49" s="103">
        <f>J49/16*2.5</f>
        <v>1.09375</v>
      </c>
      <c r="L49" s="103">
        <v>7</v>
      </c>
      <c r="M49" s="103">
        <f>L49/2</f>
        <v>3.5</v>
      </c>
      <c r="N49" s="103">
        <v>1</v>
      </c>
      <c r="O49" s="103">
        <f>N49+2*AA49</f>
        <v>2.6</v>
      </c>
      <c r="P49" s="103">
        <v>8.8</v>
      </c>
      <c r="Q49" s="103">
        <f>P49/3*2</f>
        <v>5.866666666666667</v>
      </c>
      <c r="R49" s="103">
        <f>AI49/10</f>
        <v>0.24500000000000002</v>
      </c>
      <c r="S49" s="103">
        <f>(R49+AD49+AE49+AF49+AG49)/5*3</f>
        <v>0.14700000000000002</v>
      </c>
      <c r="T49" s="103">
        <v>1</v>
      </c>
      <c r="U49" s="103">
        <f>T49</f>
        <v>1</v>
      </c>
      <c r="V49" s="103"/>
      <c r="W49" s="103"/>
      <c r="X49" s="103"/>
      <c r="Y49" s="103"/>
      <c r="Z49" s="103"/>
      <c r="AA49" s="103">
        <v>0.8</v>
      </c>
      <c r="AB49" s="103"/>
      <c r="AC49" s="103"/>
      <c r="AD49" s="103"/>
      <c r="AE49" s="103"/>
      <c r="AF49" s="103"/>
      <c r="AG49" s="103"/>
      <c r="AH49" s="103">
        <v>9.8</v>
      </c>
      <c r="AI49" s="103">
        <f>AH49/4</f>
        <v>2.45</v>
      </c>
      <c r="AJ49" s="104">
        <f>SUM(AU49:CU49)</f>
        <v>14</v>
      </c>
      <c r="AK49" s="105">
        <f>AJ49/AK$1*100</f>
        <v>12.962962962962962</v>
      </c>
      <c r="AL49" s="125">
        <f>(H49+I49+K49+M49+O49+Q49+S49+AI49)/4</f>
        <v>4.289354166666667</v>
      </c>
      <c r="AM49" s="106">
        <f>AL49*10</f>
        <v>42.893541666666664</v>
      </c>
      <c r="AN49" s="107"/>
      <c r="AO49" s="107"/>
      <c r="AP49" s="108" t="str">
        <f>IF(AK49&gt;25,"RF",IF(AL49&gt;5.9,"A","EE"))</f>
        <v>EE</v>
      </c>
      <c r="AQ49" s="109"/>
      <c r="AR49" s="108" t="str">
        <f>IF(AP49="A","A",IF(AP49="RF",AP49,IF(AP49="EE",IF(AQ49="",AP49,IF(AQ49&gt;5.9,"A","RNEE")))))</f>
        <v>EE</v>
      </c>
      <c r="AS49" s="126">
        <f>IF(AQ49="",AL49,AQ49)</f>
        <v>4.289354166666667</v>
      </c>
      <c r="AT49"/>
      <c r="AU49" s="95">
        <v>2</v>
      </c>
      <c r="AV49" s="95"/>
      <c r="AW49" s="95"/>
      <c r="AX49" s="95"/>
      <c r="AY49" s="95"/>
      <c r="AZ49" s="95"/>
      <c r="BA49" s="95"/>
      <c r="BB49" s="96"/>
      <c r="BC49" s="95"/>
      <c r="BD49" s="95"/>
      <c r="BE49" s="95"/>
      <c r="BF49" s="95"/>
      <c r="BG49" s="95"/>
      <c r="BH49" s="95">
        <v>2</v>
      </c>
      <c r="BI49" s="96"/>
      <c r="BJ49" s="95"/>
      <c r="BK49" s="95"/>
      <c r="BL49" s="95">
        <v>2</v>
      </c>
      <c r="BM49" s="95"/>
      <c r="BN49" s="97"/>
      <c r="BO49" s="95"/>
      <c r="BP49" s="95"/>
      <c r="BQ49" s="95"/>
      <c r="BR49" s="95"/>
      <c r="BS49" s="95"/>
      <c r="BT49" s="95"/>
      <c r="BU49" s="95"/>
      <c r="BV49" s="95"/>
      <c r="BW49" s="96"/>
      <c r="BX49" s="95"/>
      <c r="BY49" s="95"/>
      <c r="BZ49" s="95">
        <v>2</v>
      </c>
      <c r="CA49" s="95"/>
      <c r="CB49" s="95">
        <v>2</v>
      </c>
      <c r="CC49" s="97"/>
      <c r="CD49" s="95"/>
      <c r="CE49" s="95"/>
      <c r="CF49" s="95">
        <v>2</v>
      </c>
      <c r="CG49" s="95"/>
      <c r="CH49" s="95"/>
      <c r="CI49" s="95"/>
      <c r="CJ49" s="95">
        <v>2</v>
      </c>
      <c r="CK49" s="95"/>
      <c r="CL49" s="96"/>
      <c r="CM49" s="95"/>
      <c r="CN49" s="95"/>
      <c r="CO49" s="95"/>
      <c r="CP49" s="95"/>
      <c r="CQ49" s="95"/>
      <c r="CR49" s="95"/>
      <c r="CS49" s="95"/>
      <c r="CT49" s="95"/>
      <c r="CU49" s="97"/>
      <c r="CV49" s="97"/>
      <c r="CW49" s="98" t="s">
        <v>198</v>
      </c>
    </row>
    <row r="50" spans="1:101" s="99" customFormat="1" ht="16.5" customHeight="1">
      <c r="A50"/>
      <c r="B50" s="84">
        <v>47</v>
      </c>
      <c r="C50" s="85" t="s">
        <v>415</v>
      </c>
      <c r="D50" s="86" t="s">
        <v>416</v>
      </c>
      <c r="E50" s="86" t="s">
        <v>137</v>
      </c>
      <c r="F50" s="86" t="s">
        <v>417</v>
      </c>
      <c r="G50" s="86">
        <v>7</v>
      </c>
      <c r="H50" s="87">
        <v>1</v>
      </c>
      <c r="I50" s="87">
        <v>0.5</v>
      </c>
      <c r="J50" s="87">
        <v>7</v>
      </c>
      <c r="K50" s="87">
        <f>J50/16*2.5</f>
        <v>1.09375</v>
      </c>
      <c r="L50" s="87">
        <v>2</v>
      </c>
      <c r="M50" s="87">
        <f>L50/2</f>
        <v>1</v>
      </c>
      <c r="N50" s="87">
        <v>1</v>
      </c>
      <c r="O50" s="87">
        <f>N50+2*AA50</f>
        <v>2.2</v>
      </c>
      <c r="P50" s="87">
        <v>5</v>
      </c>
      <c r="Q50" s="87">
        <f>P50/3*2</f>
        <v>3.3333333333333335</v>
      </c>
      <c r="R50" s="87">
        <f>AI50/10</f>
        <v>0</v>
      </c>
      <c r="S50" s="87">
        <f>(R50+AD50+AE50+AF50+AG50)/5*3</f>
        <v>1.08</v>
      </c>
      <c r="T50" s="87">
        <v>1</v>
      </c>
      <c r="U50" s="87">
        <f>T50</f>
        <v>1</v>
      </c>
      <c r="V50" s="87"/>
      <c r="W50" s="87"/>
      <c r="X50" s="87"/>
      <c r="Y50" s="87"/>
      <c r="Z50" s="87"/>
      <c r="AA50" s="87">
        <v>0.6000000000000001</v>
      </c>
      <c r="AB50" s="87"/>
      <c r="AC50" s="87"/>
      <c r="AD50" s="87">
        <v>0.8</v>
      </c>
      <c r="AE50" s="87">
        <v>1</v>
      </c>
      <c r="AF50" s="87"/>
      <c r="AG50" s="87"/>
      <c r="AH50" s="87">
        <v>0</v>
      </c>
      <c r="AI50" s="87">
        <f>AH50/4</f>
        <v>0</v>
      </c>
      <c r="AJ50" s="88">
        <f>SUM(AU50:CU50)</f>
        <v>4</v>
      </c>
      <c r="AK50" s="89">
        <f>AJ50/AK$1*100</f>
        <v>3.7037037037037033</v>
      </c>
      <c r="AL50" s="123">
        <f>(H50+I50+K50+M50+O50+Q50+S50+AI50)/4</f>
        <v>2.5517708333333333</v>
      </c>
      <c r="AM50" s="90">
        <f>AL50*10</f>
        <v>25.51770833333333</v>
      </c>
      <c r="AN50" s="91"/>
      <c r="AO50" s="91"/>
      <c r="AP50" s="92" t="str">
        <f>IF(AK50&gt;25,"RF",IF(AL50&gt;5.9,"A","EE"))</f>
        <v>EE</v>
      </c>
      <c r="AQ50" s="93"/>
      <c r="AR50" s="92" t="str">
        <f>IF(AP50="A","A",IF(AP50="RF",AP50,IF(AP50="EE",IF(AQ50="",AP50,IF(AQ50&gt;5.9,"A","RNEE")))))</f>
        <v>EE</v>
      </c>
      <c r="AS50" s="124">
        <f>IF(AQ50="",AL50,AQ50)</f>
        <v>2.5517708333333333</v>
      </c>
      <c r="AT50"/>
      <c r="AU50" s="95">
        <v>2</v>
      </c>
      <c r="AV50" s="95"/>
      <c r="AW50" s="95"/>
      <c r="AX50" s="95"/>
      <c r="AY50" s="95"/>
      <c r="AZ50" s="95"/>
      <c r="BA50" s="95"/>
      <c r="BB50" s="96"/>
      <c r="BC50" s="95">
        <v>2</v>
      </c>
      <c r="BD50" s="95"/>
      <c r="BE50" s="95"/>
      <c r="BF50" s="95"/>
      <c r="BG50" s="95"/>
      <c r="BH50" s="95"/>
      <c r="BI50" s="96"/>
      <c r="BJ50" s="95"/>
      <c r="BK50" s="95"/>
      <c r="BL50" s="95"/>
      <c r="BM50" s="95"/>
      <c r="BN50" s="97"/>
      <c r="BO50" s="95"/>
      <c r="BP50" s="95"/>
      <c r="BQ50" s="95"/>
      <c r="BR50" s="95"/>
      <c r="BS50" s="95"/>
      <c r="BT50" s="95"/>
      <c r="BU50" s="95"/>
      <c r="BV50" s="95"/>
      <c r="BW50" s="96"/>
      <c r="BX50" s="95"/>
      <c r="BY50" s="95"/>
      <c r="BZ50" s="95"/>
      <c r="CA50" s="95"/>
      <c r="CB50" s="95"/>
      <c r="CC50" s="97"/>
      <c r="CD50" s="95"/>
      <c r="CE50" s="95"/>
      <c r="CF50" s="95"/>
      <c r="CG50" s="95"/>
      <c r="CH50" s="95"/>
      <c r="CI50" s="95"/>
      <c r="CJ50" s="95"/>
      <c r="CK50" s="95"/>
      <c r="CL50" s="96"/>
      <c r="CM50" s="95"/>
      <c r="CN50" s="95"/>
      <c r="CO50" s="95"/>
      <c r="CP50" s="95"/>
      <c r="CQ50" s="95"/>
      <c r="CR50" s="95"/>
      <c r="CS50" s="95"/>
      <c r="CT50" s="95"/>
      <c r="CU50" s="97"/>
      <c r="CV50" s="97"/>
      <c r="CW50" s="98" t="s">
        <v>198</v>
      </c>
    </row>
    <row r="51" spans="1:101" s="99" customFormat="1" ht="16.5" customHeight="1">
      <c r="A51"/>
      <c r="B51" s="111">
        <v>48</v>
      </c>
      <c r="C51" s="101" t="s">
        <v>418</v>
      </c>
      <c r="D51" s="102" t="s">
        <v>419</v>
      </c>
      <c r="E51" s="102" t="s">
        <v>137</v>
      </c>
      <c r="F51" s="102" t="s">
        <v>420</v>
      </c>
      <c r="G51" s="102">
        <v>7</v>
      </c>
      <c r="H51" s="103">
        <v>1</v>
      </c>
      <c r="I51" s="103">
        <v>0.5</v>
      </c>
      <c r="J51" s="103">
        <v>7</v>
      </c>
      <c r="K51" s="103">
        <f>J51/16*2.5</f>
        <v>1.09375</v>
      </c>
      <c r="L51" s="103">
        <v>4</v>
      </c>
      <c r="M51" s="103">
        <f>L51/2</f>
        <v>2</v>
      </c>
      <c r="N51" s="103">
        <v>1</v>
      </c>
      <c r="O51" s="103">
        <f>N51+2*AA51</f>
        <v>2.6</v>
      </c>
      <c r="P51" s="103">
        <v>7</v>
      </c>
      <c r="Q51" s="103">
        <f>P51/3*2</f>
        <v>4.666666666666667</v>
      </c>
      <c r="R51" s="103">
        <f>AI51/10</f>
        <v>0.3</v>
      </c>
      <c r="S51" s="103">
        <f>(R51+AD51+AE51+AF51+AG51)/5*3</f>
        <v>1.38</v>
      </c>
      <c r="T51" s="103">
        <v>1</v>
      </c>
      <c r="U51" s="103">
        <f>T51</f>
        <v>1</v>
      </c>
      <c r="V51" s="103"/>
      <c r="W51" s="103"/>
      <c r="X51" s="103"/>
      <c r="Y51" s="103"/>
      <c r="Z51" s="103"/>
      <c r="AA51" s="103">
        <v>0.8</v>
      </c>
      <c r="AB51" s="103"/>
      <c r="AC51" s="103"/>
      <c r="AD51" s="103">
        <v>1</v>
      </c>
      <c r="AE51" s="103">
        <v>1</v>
      </c>
      <c r="AF51" s="103"/>
      <c r="AG51" s="103"/>
      <c r="AH51" s="103">
        <v>12</v>
      </c>
      <c r="AI51" s="103">
        <f>AH51/4</f>
        <v>3</v>
      </c>
      <c r="AJ51" s="104">
        <f>SUM(AU51:CU51)</f>
        <v>6</v>
      </c>
      <c r="AK51" s="105">
        <f>AJ51/AK$1*100</f>
        <v>5.555555555555555</v>
      </c>
      <c r="AL51" s="125">
        <f>(H51+I51+K51+M51+O51+Q51+S51+AI51)/4</f>
        <v>4.060104166666666</v>
      </c>
      <c r="AM51" s="106">
        <f>AL51*10</f>
        <v>40.60104166666666</v>
      </c>
      <c r="AN51" s="107"/>
      <c r="AO51" s="107"/>
      <c r="AP51" s="108" t="str">
        <f>IF(AK51&gt;25,"RF",IF(AL51&gt;5.9,"A","EE"))</f>
        <v>EE</v>
      </c>
      <c r="AQ51" s="109"/>
      <c r="AR51" s="108" t="str">
        <f>IF(AP51="A","A",IF(AP51="RF",AP51,IF(AP51="EE",IF(AQ51="",AP51,IF(AQ51&gt;5.9,"A","RNEE")))))</f>
        <v>EE</v>
      </c>
      <c r="AS51" s="126">
        <f>IF(AQ51="",AL51,AQ51)</f>
        <v>4.060104166666666</v>
      </c>
      <c r="AT51"/>
      <c r="AU51" s="95"/>
      <c r="AV51" s="95"/>
      <c r="AW51" s="95"/>
      <c r="AX51" s="95"/>
      <c r="AY51" s="95"/>
      <c r="AZ51" s="95"/>
      <c r="BA51" s="95"/>
      <c r="BB51" s="96"/>
      <c r="BC51" s="95"/>
      <c r="BD51" s="95"/>
      <c r="BE51" s="95"/>
      <c r="BF51" s="95"/>
      <c r="BG51" s="95"/>
      <c r="BH51" s="95"/>
      <c r="BI51" s="96"/>
      <c r="BJ51" s="95"/>
      <c r="BK51" s="95">
        <v>2</v>
      </c>
      <c r="BL51" s="95">
        <v>2</v>
      </c>
      <c r="BM51" s="95"/>
      <c r="BN51" s="97"/>
      <c r="BO51" s="95"/>
      <c r="BP51" s="95"/>
      <c r="BQ51" s="95"/>
      <c r="BR51" s="95"/>
      <c r="BS51" s="95"/>
      <c r="BT51" s="95"/>
      <c r="BU51" s="95">
        <v>2</v>
      </c>
      <c r="BV51" s="95"/>
      <c r="BW51" s="96"/>
      <c r="BX51" s="95"/>
      <c r="BY51" s="95"/>
      <c r="BZ51" s="95"/>
      <c r="CA51" s="95"/>
      <c r="CB51" s="95"/>
      <c r="CC51" s="97"/>
      <c r="CD51" s="95"/>
      <c r="CE51" s="95"/>
      <c r="CF51" s="95"/>
      <c r="CG51" s="95"/>
      <c r="CH51" s="95"/>
      <c r="CI51" s="95"/>
      <c r="CJ51" s="95"/>
      <c r="CK51" s="95"/>
      <c r="CL51" s="96"/>
      <c r="CM51" s="95"/>
      <c r="CN51" s="95"/>
      <c r="CO51" s="95"/>
      <c r="CP51" s="95"/>
      <c r="CQ51" s="95"/>
      <c r="CR51" s="95"/>
      <c r="CS51" s="95"/>
      <c r="CT51" s="95"/>
      <c r="CU51" s="97"/>
      <c r="CV51" s="97"/>
      <c r="CW51" s="98" t="s">
        <v>248</v>
      </c>
    </row>
    <row r="52" spans="1:101" s="99" customFormat="1" ht="16.5" customHeight="1">
      <c r="A52"/>
      <c r="B52" s="84">
        <v>49</v>
      </c>
      <c r="C52" s="85" t="s">
        <v>421</v>
      </c>
      <c r="D52" s="86" t="s">
        <v>422</v>
      </c>
      <c r="E52" s="86" t="s">
        <v>283</v>
      </c>
      <c r="F52" s="86" t="s">
        <v>423</v>
      </c>
      <c r="G52" s="86">
        <v>7</v>
      </c>
      <c r="H52" s="87"/>
      <c r="I52" s="87">
        <v>0.5</v>
      </c>
      <c r="J52" s="87">
        <v>7</v>
      </c>
      <c r="K52" s="87">
        <f>J52/16*2.5</f>
        <v>1.09375</v>
      </c>
      <c r="L52" s="87">
        <v>7.4</v>
      </c>
      <c r="M52" s="87">
        <f>L52/2</f>
        <v>3.7</v>
      </c>
      <c r="N52" s="87">
        <v>1</v>
      </c>
      <c r="O52" s="87">
        <f>N52+2*AA52</f>
        <v>1</v>
      </c>
      <c r="P52" s="87">
        <v>8</v>
      </c>
      <c r="Q52" s="87">
        <f>P52/3*2</f>
        <v>5.333333333333333</v>
      </c>
      <c r="R52" s="87">
        <f>AI52/10</f>
        <v>0.025</v>
      </c>
      <c r="S52" s="87">
        <f>(R52+AD52+AE52+AF52+AG52)/5*3</f>
        <v>0.015</v>
      </c>
      <c r="T52" s="87"/>
      <c r="U52" s="87">
        <f>T52</f>
        <v>0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>
        <v>1</v>
      </c>
      <c r="AI52" s="87">
        <f>AH52/4</f>
        <v>0.25</v>
      </c>
      <c r="AJ52" s="88">
        <f>SUM(AU52:CU52)</f>
        <v>6</v>
      </c>
      <c r="AK52" s="89">
        <f>AJ52/AK$1*100</f>
        <v>5.555555555555555</v>
      </c>
      <c r="AL52" s="123">
        <f>(H52+I52+K52+M52+O52+Q52+S52+AI52)/4</f>
        <v>2.9730208333333334</v>
      </c>
      <c r="AM52" s="90">
        <f>AL52*10</f>
        <v>29.730208333333334</v>
      </c>
      <c r="AN52" s="91"/>
      <c r="AO52" s="91"/>
      <c r="AP52" s="92" t="str">
        <f>IF(AK52&gt;25,"RF",IF(AL52&gt;5.9,"A","EE"))</f>
        <v>EE</v>
      </c>
      <c r="AQ52" s="93"/>
      <c r="AR52" s="92" t="str">
        <f>IF(AP52="A","A",IF(AP52="RF",AP52,IF(AP52="EE",IF(AQ52="",AP52,IF(AQ52&gt;5.9,"A","RNEE")))))</f>
        <v>EE</v>
      </c>
      <c r="AS52" s="124">
        <f>IF(AQ52="",AL52,AQ52)</f>
        <v>2.9730208333333334</v>
      </c>
      <c r="AT52"/>
      <c r="AU52" s="95" t="s">
        <v>91</v>
      </c>
      <c r="AV52" s="95" t="s">
        <v>91</v>
      </c>
      <c r="AW52" s="95">
        <v>2</v>
      </c>
      <c r="AX52" s="95"/>
      <c r="AY52" s="95">
        <v>2</v>
      </c>
      <c r="AZ52" s="95"/>
      <c r="BA52" s="95"/>
      <c r="BB52" s="96"/>
      <c r="BC52" s="95"/>
      <c r="BD52" s="95"/>
      <c r="BE52" s="95"/>
      <c r="BF52" s="95"/>
      <c r="BG52" s="95"/>
      <c r="BH52" s="95"/>
      <c r="BI52" s="96"/>
      <c r="BJ52" s="95"/>
      <c r="BK52" s="95"/>
      <c r="BL52" s="95"/>
      <c r="BM52" s="95"/>
      <c r="BN52" s="97"/>
      <c r="BO52" s="95"/>
      <c r="BP52" s="95"/>
      <c r="BQ52" s="95"/>
      <c r="BR52" s="95"/>
      <c r="BS52" s="95"/>
      <c r="BT52" s="95"/>
      <c r="BU52" s="95"/>
      <c r="BV52" s="95"/>
      <c r="BW52" s="96"/>
      <c r="BX52" s="95"/>
      <c r="BY52" s="95"/>
      <c r="BZ52" s="95"/>
      <c r="CA52" s="95"/>
      <c r="CB52" s="95">
        <v>2</v>
      </c>
      <c r="CC52" s="97"/>
      <c r="CD52" s="95"/>
      <c r="CE52" s="95"/>
      <c r="CF52" s="95"/>
      <c r="CG52" s="95"/>
      <c r="CH52" s="95"/>
      <c r="CI52" s="95"/>
      <c r="CJ52" s="95"/>
      <c r="CK52" s="95"/>
      <c r="CL52" s="96"/>
      <c r="CM52" s="95"/>
      <c r="CN52" s="95"/>
      <c r="CO52" s="95"/>
      <c r="CP52" s="95"/>
      <c r="CQ52" s="95"/>
      <c r="CR52" s="95"/>
      <c r="CS52" s="95"/>
      <c r="CT52" s="95"/>
      <c r="CU52" s="97"/>
      <c r="CV52" s="97"/>
      <c r="CW52" s="98" t="s">
        <v>92</v>
      </c>
    </row>
    <row r="53" spans="1:101" s="99" customFormat="1" ht="16.5" customHeight="1">
      <c r="A53"/>
      <c r="B53" s="111">
        <v>50</v>
      </c>
      <c r="C53" s="101" t="s">
        <v>424</v>
      </c>
      <c r="D53" s="102" t="s">
        <v>425</v>
      </c>
      <c r="E53" s="102" t="s">
        <v>121</v>
      </c>
      <c r="F53" s="102" t="s">
        <v>426</v>
      </c>
      <c r="G53" s="102">
        <v>7</v>
      </c>
      <c r="H53" s="103">
        <v>1</v>
      </c>
      <c r="I53" s="103">
        <v>0.5</v>
      </c>
      <c r="J53" s="103">
        <v>7</v>
      </c>
      <c r="K53" s="103">
        <f>J53/16*2.5</f>
        <v>1.09375</v>
      </c>
      <c r="L53" s="103">
        <v>5</v>
      </c>
      <c r="M53" s="103">
        <f>L53/2</f>
        <v>2.5</v>
      </c>
      <c r="N53" s="103">
        <v>1</v>
      </c>
      <c r="O53" s="103">
        <f>N53+2*AA53</f>
        <v>2.6</v>
      </c>
      <c r="P53" s="103">
        <v>2.6</v>
      </c>
      <c r="Q53" s="103">
        <f>P53/3*2</f>
        <v>1.7333333333333334</v>
      </c>
      <c r="R53" s="103">
        <f>AI53/10</f>
        <v>0</v>
      </c>
      <c r="S53" s="103">
        <f>(R53+AD53+AE53+AF53+AG53)/5*3</f>
        <v>1.08</v>
      </c>
      <c r="T53" s="103">
        <v>1</v>
      </c>
      <c r="U53" s="103">
        <f>T53</f>
        <v>1</v>
      </c>
      <c r="V53" s="103"/>
      <c r="W53" s="103"/>
      <c r="X53" s="103"/>
      <c r="Y53" s="103"/>
      <c r="Z53" s="103"/>
      <c r="AA53" s="103">
        <v>0.8</v>
      </c>
      <c r="AB53" s="103"/>
      <c r="AC53" s="103"/>
      <c r="AD53" s="103"/>
      <c r="AE53" s="103">
        <v>0.9</v>
      </c>
      <c r="AF53" s="103">
        <v>0.9</v>
      </c>
      <c r="AG53" s="103"/>
      <c r="AH53" s="103">
        <v>0</v>
      </c>
      <c r="AI53" s="103">
        <f>AH53/4</f>
        <v>0</v>
      </c>
      <c r="AJ53" s="104">
        <f>SUM(AU53:CU53)</f>
        <v>16</v>
      </c>
      <c r="AK53" s="105">
        <f>AJ53/AK$1*100</f>
        <v>14.814814814814813</v>
      </c>
      <c r="AL53" s="125">
        <f>(H53+I53+K53+M53+O53+Q53+S53+AI53)/4</f>
        <v>2.626770833333333</v>
      </c>
      <c r="AM53" s="106">
        <f>AL53*10</f>
        <v>26.26770833333333</v>
      </c>
      <c r="AN53" s="107"/>
      <c r="AO53" s="107"/>
      <c r="AP53" s="108" t="str">
        <f>IF(AK53&gt;25,"RF",IF(AL53&gt;5.9,"A","EE"))</f>
        <v>EE</v>
      </c>
      <c r="AQ53" s="109"/>
      <c r="AR53" s="108" t="str">
        <f>IF(AP53="A","A",IF(AP53="RF",AP53,IF(AP53="EE",IF(AQ53="",AP53,IF(AQ53&gt;5.9,"A","RNEE")))))</f>
        <v>EE</v>
      </c>
      <c r="AS53" s="126">
        <f>IF(AQ53="",AL53,AQ53)</f>
        <v>2.626770833333333</v>
      </c>
      <c r="AT53"/>
      <c r="AU53" s="95"/>
      <c r="AV53" s="95">
        <v>2</v>
      </c>
      <c r="AW53" s="95"/>
      <c r="AX53" s="95"/>
      <c r="AY53" s="95">
        <v>2</v>
      </c>
      <c r="AZ53" s="95"/>
      <c r="BA53" s="95"/>
      <c r="BB53" s="96"/>
      <c r="BC53" s="95">
        <v>2</v>
      </c>
      <c r="BD53" s="95"/>
      <c r="BE53" s="95"/>
      <c r="BF53" s="95"/>
      <c r="BG53" s="95"/>
      <c r="BH53" s="95"/>
      <c r="BI53" s="96"/>
      <c r="BJ53" s="95"/>
      <c r="BK53" s="95"/>
      <c r="BL53" s="95"/>
      <c r="BM53" s="95"/>
      <c r="BN53" s="97"/>
      <c r="BO53" s="95">
        <v>2</v>
      </c>
      <c r="BP53" s="95"/>
      <c r="BQ53" s="95">
        <v>2</v>
      </c>
      <c r="BR53" s="95"/>
      <c r="BS53" s="95"/>
      <c r="BT53" s="95"/>
      <c r="BU53" s="95"/>
      <c r="BV53" s="95"/>
      <c r="BW53" s="96"/>
      <c r="BX53" s="95"/>
      <c r="BY53" s="95"/>
      <c r="BZ53" s="95"/>
      <c r="CA53" s="95"/>
      <c r="CB53" s="95"/>
      <c r="CC53" s="97"/>
      <c r="CD53" s="95"/>
      <c r="CE53" s="95"/>
      <c r="CF53" s="95">
        <v>2</v>
      </c>
      <c r="CG53" s="95"/>
      <c r="CH53" s="95"/>
      <c r="CI53" s="95">
        <v>2</v>
      </c>
      <c r="CJ53" s="95"/>
      <c r="CK53" s="95"/>
      <c r="CL53" s="96"/>
      <c r="CM53" s="95"/>
      <c r="CN53" s="95"/>
      <c r="CO53" s="95">
        <v>2</v>
      </c>
      <c r="CP53" s="95"/>
      <c r="CQ53" s="95"/>
      <c r="CR53" s="95"/>
      <c r="CS53" s="95"/>
      <c r="CT53" s="95"/>
      <c r="CU53" s="97"/>
      <c r="CV53" s="97"/>
      <c r="CW53" s="98" t="s">
        <v>198</v>
      </c>
    </row>
    <row r="54" spans="1:101" s="99" customFormat="1" ht="16.5" customHeight="1">
      <c r="A54"/>
      <c r="B54" s="84">
        <v>51</v>
      </c>
      <c r="C54" s="85" t="s">
        <v>427</v>
      </c>
      <c r="D54" s="86" t="s">
        <v>428</v>
      </c>
      <c r="E54" s="86" t="s">
        <v>121</v>
      </c>
      <c r="F54" s="86" t="s">
        <v>429</v>
      </c>
      <c r="G54" s="86">
        <v>8</v>
      </c>
      <c r="H54" s="87"/>
      <c r="I54" s="87">
        <v>0</v>
      </c>
      <c r="J54" s="87"/>
      <c r="K54" s="87">
        <f>J54/16*2.5</f>
        <v>0</v>
      </c>
      <c r="L54" s="87"/>
      <c r="M54" s="87">
        <f>L54/2</f>
        <v>0</v>
      </c>
      <c r="N54" s="87">
        <f>Q54/10</f>
        <v>0</v>
      </c>
      <c r="O54" s="87">
        <f>N54+2*AA54</f>
        <v>0</v>
      </c>
      <c r="P54" s="87"/>
      <c r="Q54" s="87">
        <f>P54/3*2</f>
        <v>0</v>
      </c>
      <c r="R54" s="87">
        <f>AI54/10</f>
        <v>0.075</v>
      </c>
      <c r="S54" s="87">
        <f>(R54+AD54+AE54+AF54+AG54)/5*3</f>
        <v>0.045</v>
      </c>
      <c r="T54" s="87"/>
      <c r="U54" s="87">
        <f>T54</f>
        <v>0</v>
      </c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>
        <v>3</v>
      </c>
      <c r="AI54" s="87">
        <f>AH54/4</f>
        <v>0.75</v>
      </c>
      <c r="AJ54" s="88">
        <f>SUM(AU54:CU54)</f>
        <v>56</v>
      </c>
      <c r="AK54" s="89">
        <f>AJ54/AK$1*100</f>
        <v>51.85185185185185</v>
      </c>
      <c r="AL54" s="123">
        <f>(H54+I54+K54+M54+O54+Q54+S54+AI54)/4</f>
        <v>0.19875</v>
      </c>
      <c r="AM54" s="90">
        <f>AL54*10</f>
        <v>1.9875</v>
      </c>
      <c r="AN54" s="91"/>
      <c r="AO54" s="91"/>
      <c r="AP54" s="92" t="str">
        <f>IF(AK54&gt;25,"RF",IF(AL54&gt;5.9,"A","EE"))</f>
        <v>RF</v>
      </c>
      <c r="AQ54" s="93"/>
      <c r="AR54" s="92" t="str">
        <f>IF(AP54="A","A",IF(AP54="RF",AP54,IF(AP54="EE",IF(AQ54="",AP54,IF(AQ54&gt;5.9,"A","RNEE")))))</f>
        <v>RF</v>
      </c>
      <c r="AS54" s="124">
        <f>IF(AQ54="",AL54,AQ54)</f>
        <v>0.19875</v>
      </c>
      <c r="AT54"/>
      <c r="AU54" s="95" t="s">
        <v>91</v>
      </c>
      <c r="AV54" s="95" t="s">
        <v>91</v>
      </c>
      <c r="AW54" s="95">
        <v>2</v>
      </c>
      <c r="AX54" s="95"/>
      <c r="AY54" s="95">
        <v>2</v>
      </c>
      <c r="AZ54" s="95"/>
      <c r="BA54" s="95">
        <v>2</v>
      </c>
      <c r="BB54" s="96">
        <v>2</v>
      </c>
      <c r="BC54" s="95">
        <v>2</v>
      </c>
      <c r="BD54" s="95"/>
      <c r="BE54" s="95">
        <v>2</v>
      </c>
      <c r="BF54" s="95"/>
      <c r="BG54" s="95"/>
      <c r="BH54" s="95">
        <v>2</v>
      </c>
      <c r="BI54" s="96"/>
      <c r="BJ54" s="95">
        <v>2</v>
      </c>
      <c r="BK54" s="95">
        <v>2</v>
      </c>
      <c r="BL54" s="95"/>
      <c r="BM54" s="95"/>
      <c r="BN54" s="97"/>
      <c r="BO54" s="95">
        <v>2</v>
      </c>
      <c r="BP54" s="95"/>
      <c r="BQ54" s="95">
        <v>2</v>
      </c>
      <c r="BR54" s="95">
        <v>2</v>
      </c>
      <c r="BS54" s="95"/>
      <c r="BT54" s="95"/>
      <c r="BU54" s="95">
        <v>2</v>
      </c>
      <c r="BV54" s="95">
        <v>2</v>
      </c>
      <c r="BW54" s="96"/>
      <c r="BX54" s="95"/>
      <c r="BY54" s="95">
        <v>2</v>
      </c>
      <c r="BZ54" s="95">
        <v>2</v>
      </c>
      <c r="CA54" s="95">
        <v>2</v>
      </c>
      <c r="CB54" s="95">
        <v>2</v>
      </c>
      <c r="CC54" s="97"/>
      <c r="CD54" s="95">
        <v>2</v>
      </c>
      <c r="CE54" s="95">
        <v>2</v>
      </c>
      <c r="CF54" s="95"/>
      <c r="CG54" s="95">
        <v>2</v>
      </c>
      <c r="CH54" s="95">
        <v>2</v>
      </c>
      <c r="CI54" s="95">
        <v>2</v>
      </c>
      <c r="CJ54" s="95">
        <v>2</v>
      </c>
      <c r="CK54" s="95">
        <v>2</v>
      </c>
      <c r="CL54" s="96">
        <v>2</v>
      </c>
      <c r="CM54" s="95"/>
      <c r="CN54" s="95">
        <v>2</v>
      </c>
      <c r="CO54" s="95">
        <v>2</v>
      </c>
      <c r="CP54" s="95"/>
      <c r="CQ54" s="95"/>
      <c r="CR54" s="95"/>
      <c r="CS54" s="95"/>
      <c r="CT54" s="95"/>
      <c r="CU54" s="97"/>
      <c r="CV54" s="97"/>
      <c r="CW54" s="98" t="s">
        <v>198</v>
      </c>
    </row>
    <row r="55" spans="1:101" s="99" customFormat="1" ht="16.5" customHeight="1">
      <c r="A55"/>
      <c r="B55" s="111">
        <v>52</v>
      </c>
      <c r="C55" s="101" t="s">
        <v>430</v>
      </c>
      <c r="D55" s="102" t="s">
        <v>431</v>
      </c>
      <c r="E55" s="102" t="s">
        <v>283</v>
      </c>
      <c r="F55" s="102" t="s">
        <v>432</v>
      </c>
      <c r="G55" s="102">
        <v>8</v>
      </c>
      <c r="H55" s="103">
        <v>1</v>
      </c>
      <c r="I55" s="103">
        <v>0.5</v>
      </c>
      <c r="J55" s="103">
        <v>8</v>
      </c>
      <c r="K55" s="103">
        <f>J55/16*2.5</f>
        <v>1.25</v>
      </c>
      <c r="L55" s="103">
        <v>14</v>
      </c>
      <c r="M55" s="103">
        <f>L55/2</f>
        <v>7</v>
      </c>
      <c r="N55" s="103">
        <v>1</v>
      </c>
      <c r="O55" s="103">
        <f>N55+2*AA55</f>
        <v>2.8</v>
      </c>
      <c r="P55" s="103"/>
      <c r="Q55" s="103">
        <f>P55/3*2</f>
        <v>0</v>
      </c>
      <c r="R55" s="103">
        <f>AI55/10</f>
        <v>0</v>
      </c>
      <c r="S55" s="103">
        <f>(R55+AD55+AE55+AF55+AG55)/5*3</f>
        <v>1.2000000000000002</v>
      </c>
      <c r="T55" s="103">
        <v>1</v>
      </c>
      <c r="U55" s="103">
        <f>T55</f>
        <v>1</v>
      </c>
      <c r="V55" s="103"/>
      <c r="W55" s="103"/>
      <c r="X55" s="103"/>
      <c r="Y55" s="103"/>
      <c r="Z55" s="103"/>
      <c r="AA55" s="103">
        <v>0.9</v>
      </c>
      <c r="AB55" s="103"/>
      <c r="AC55" s="103"/>
      <c r="AD55" s="103">
        <v>1</v>
      </c>
      <c r="AE55" s="103">
        <v>1</v>
      </c>
      <c r="AF55" s="103"/>
      <c r="AG55" s="103"/>
      <c r="AH55" s="103"/>
      <c r="AI55" s="103">
        <f>AH55/4</f>
        <v>0</v>
      </c>
      <c r="AJ55" s="104">
        <f>SUM(AU55:CU55)</f>
        <v>12</v>
      </c>
      <c r="AK55" s="105">
        <f>AJ55/AK$1*100</f>
        <v>11.11111111111111</v>
      </c>
      <c r="AL55" s="125">
        <f>(H55+I55+K55+M55+O55+Q55+S55+AI55)/4</f>
        <v>3.4375</v>
      </c>
      <c r="AM55" s="106">
        <f>AL55*10</f>
        <v>34.375</v>
      </c>
      <c r="AN55" s="107"/>
      <c r="AO55" s="107"/>
      <c r="AP55" s="108" t="str">
        <f>IF(AK55&gt;25,"RF",IF(AL55&gt;5.9,"A","EE"))</f>
        <v>EE</v>
      </c>
      <c r="AQ55" s="109"/>
      <c r="AR55" s="108" t="str">
        <f>IF(AP55="A","A",IF(AP55="RF",AP55,IF(AP55="EE",IF(AQ55="",AP55,IF(AQ55&gt;5.9,"A","RNEE")))))</f>
        <v>EE</v>
      </c>
      <c r="AS55" s="126">
        <f>IF(AQ55="",AL55,AQ55)</f>
        <v>3.4375</v>
      </c>
      <c r="AT55"/>
      <c r="AU55" s="95"/>
      <c r="AV55" s="95"/>
      <c r="AW55" s="95"/>
      <c r="AX55" s="95"/>
      <c r="AY55" s="95"/>
      <c r="AZ55" s="95"/>
      <c r="BA55" s="95"/>
      <c r="BB55" s="96"/>
      <c r="BC55" s="95">
        <v>2</v>
      </c>
      <c r="BD55" s="95"/>
      <c r="BE55" s="95">
        <v>2</v>
      </c>
      <c r="BF55" s="95"/>
      <c r="BG55" s="95"/>
      <c r="BH55" s="95"/>
      <c r="BI55" s="96"/>
      <c r="BJ55" s="95"/>
      <c r="BK55" s="95"/>
      <c r="BL55" s="95"/>
      <c r="BM55" s="95"/>
      <c r="BN55" s="97"/>
      <c r="BO55" s="95">
        <v>2</v>
      </c>
      <c r="BP55" s="95"/>
      <c r="BQ55" s="95"/>
      <c r="BR55" s="95"/>
      <c r="BS55" s="95"/>
      <c r="BT55" s="95"/>
      <c r="BU55" s="95"/>
      <c r="BV55" s="95"/>
      <c r="BW55" s="96"/>
      <c r="BX55" s="95"/>
      <c r="BY55" s="95"/>
      <c r="BZ55" s="95">
        <v>2</v>
      </c>
      <c r="CA55" s="95">
        <v>2</v>
      </c>
      <c r="CB55" s="95"/>
      <c r="CC55" s="97"/>
      <c r="CD55" s="95"/>
      <c r="CE55" s="95"/>
      <c r="CF55" s="95"/>
      <c r="CG55" s="95"/>
      <c r="CH55" s="95"/>
      <c r="CI55" s="95"/>
      <c r="CJ55" s="95"/>
      <c r="CK55" s="95"/>
      <c r="CL55" s="96">
        <v>2</v>
      </c>
      <c r="CM55" s="95"/>
      <c r="CN55" s="95"/>
      <c r="CO55" s="95"/>
      <c r="CP55" s="95"/>
      <c r="CQ55" s="95"/>
      <c r="CR55" s="95"/>
      <c r="CS55" s="95"/>
      <c r="CT55" s="95"/>
      <c r="CU55" s="97"/>
      <c r="CV55" s="97"/>
      <c r="CW55" s="98" t="s">
        <v>248</v>
      </c>
    </row>
    <row r="56" spans="1:101" s="99" customFormat="1" ht="16.5" customHeight="1">
      <c r="A56"/>
      <c r="B56" s="84">
        <v>53</v>
      </c>
      <c r="C56" s="85" t="s">
        <v>433</v>
      </c>
      <c r="D56" s="86" t="s">
        <v>434</v>
      </c>
      <c r="E56" s="86" t="s">
        <v>116</v>
      </c>
      <c r="F56" s="86" t="s">
        <v>435</v>
      </c>
      <c r="G56" s="86">
        <v>8</v>
      </c>
      <c r="H56" s="87">
        <v>1</v>
      </c>
      <c r="I56" s="87">
        <v>0.5</v>
      </c>
      <c r="J56" s="87">
        <v>8</v>
      </c>
      <c r="K56" s="87">
        <f>J56/16*2.5</f>
        <v>1.25</v>
      </c>
      <c r="L56" s="87">
        <v>12</v>
      </c>
      <c r="M56" s="87">
        <f>L56/2</f>
        <v>6</v>
      </c>
      <c r="N56" s="87">
        <v>1</v>
      </c>
      <c r="O56" s="87">
        <f>N56+2*AA56</f>
        <v>3</v>
      </c>
      <c r="P56" s="87">
        <v>5</v>
      </c>
      <c r="Q56" s="87">
        <f>P56/3*2</f>
        <v>3.3333333333333335</v>
      </c>
      <c r="R56" s="87">
        <v>1</v>
      </c>
      <c r="S56" s="87">
        <f>(R56+AD56+AE56+AF56+AG56)/5*3</f>
        <v>1.7999999999999998</v>
      </c>
      <c r="T56" s="87">
        <v>1</v>
      </c>
      <c r="U56" s="87">
        <f>T56</f>
        <v>1</v>
      </c>
      <c r="V56" s="87"/>
      <c r="W56" s="87"/>
      <c r="X56" s="87"/>
      <c r="Y56" s="87"/>
      <c r="Z56" s="87"/>
      <c r="AA56" s="87">
        <v>1</v>
      </c>
      <c r="AB56" s="87"/>
      <c r="AC56" s="87"/>
      <c r="AD56" s="87">
        <v>1</v>
      </c>
      <c r="AE56" s="87">
        <v>1</v>
      </c>
      <c r="AF56" s="87"/>
      <c r="AG56" s="87"/>
      <c r="AH56" s="87">
        <v>7</v>
      </c>
      <c r="AI56" s="87">
        <f>AH56/4</f>
        <v>1.75</v>
      </c>
      <c r="AJ56" s="88">
        <f>SUM(AU56:CU56)</f>
        <v>26</v>
      </c>
      <c r="AK56" s="89">
        <f>AJ56/AK$1*100</f>
        <v>24.074074074074073</v>
      </c>
      <c r="AL56" s="123">
        <f>(H56+I56+K56+M56+O56+Q56+S56+AI56)/4</f>
        <v>4.658333333333333</v>
      </c>
      <c r="AM56" s="90">
        <f>AL56*10</f>
        <v>46.58333333333333</v>
      </c>
      <c r="AN56" s="91"/>
      <c r="AO56" s="91"/>
      <c r="AP56" s="92" t="str">
        <f>IF(AK56&gt;25,"RF",IF(AL56&gt;5.9,"A","EE"))</f>
        <v>EE</v>
      </c>
      <c r="AQ56" s="93"/>
      <c r="AR56" s="92" t="str">
        <f>IF(AP56="A","A",IF(AP56="RF",AP56,IF(AP56="EE",IF(AQ56="",AP56,IF(AQ56&gt;5.9,"A","RNEE")))))</f>
        <v>EE</v>
      </c>
      <c r="AS56" s="124">
        <f>IF(AQ56="",AL56,AQ56)</f>
        <v>4.658333333333333</v>
      </c>
      <c r="AT56"/>
      <c r="AU56" s="95"/>
      <c r="AV56" s="95"/>
      <c r="AW56" s="95"/>
      <c r="AX56" s="95"/>
      <c r="AY56" s="95">
        <v>2</v>
      </c>
      <c r="AZ56" s="95"/>
      <c r="BA56" s="95"/>
      <c r="BB56" s="96"/>
      <c r="BC56" s="95">
        <v>2</v>
      </c>
      <c r="BD56" s="95"/>
      <c r="BE56" s="95"/>
      <c r="BF56" s="95">
        <v>2</v>
      </c>
      <c r="BG56" s="95"/>
      <c r="BH56" s="95"/>
      <c r="BI56" s="96"/>
      <c r="BJ56" s="95"/>
      <c r="BK56" s="95"/>
      <c r="BL56" s="95"/>
      <c r="BM56" s="95">
        <v>2</v>
      </c>
      <c r="BN56" s="97"/>
      <c r="BO56" s="95">
        <v>2</v>
      </c>
      <c r="BP56" s="95"/>
      <c r="BQ56" s="95"/>
      <c r="BR56" s="95"/>
      <c r="BS56" s="95"/>
      <c r="BT56" s="95"/>
      <c r="BU56" s="95"/>
      <c r="BV56" s="95">
        <v>2</v>
      </c>
      <c r="BW56" s="96"/>
      <c r="BX56" s="95"/>
      <c r="BY56" s="95"/>
      <c r="BZ56" s="95"/>
      <c r="CA56" s="95"/>
      <c r="CB56" s="95">
        <v>2</v>
      </c>
      <c r="CC56" s="97"/>
      <c r="CD56" s="95">
        <v>2</v>
      </c>
      <c r="CE56" s="95"/>
      <c r="CF56" s="95">
        <v>2</v>
      </c>
      <c r="CG56" s="95"/>
      <c r="CH56" s="95">
        <v>2</v>
      </c>
      <c r="CI56" s="95">
        <v>2</v>
      </c>
      <c r="CJ56" s="95"/>
      <c r="CK56" s="95"/>
      <c r="CL56" s="96"/>
      <c r="CM56" s="95"/>
      <c r="CN56" s="95">
        <v>2</v>
      </c>
      <c r="CO56" s="95">
        <v>2</v>
      </c>
      <c r="CP56" s="95"/>
      <c r="CQ56" s="95"/>
      <c r="CR56" s="95"/>
      <c r="CS56" s="95"/>
      <c r="CT56" s="95"/>
      <c r="CU56" s="97"/>
      <c r="CV56" s="97"/>
      <c r="CW56" s="98"/>
    </row>
    <row r="57" spans="1:101" s="99" customFormat="1" ht="16.5" customHeight="1">
      <c r="A57"/>
      <c r="B57" s="111">
        <v>54</v>
      </c>
      <c r="C57" s="101" t="s">
        <v>436</v>
      </c>
      <c r="D57" s="102" t="s">
        <v>437</v>
      </c>
      <c r="E57" s="102" t="s">
        <v>283</v>
      </c>
      <c r="F57" s="102" t="s">
        <v>438</v>
      </c>
      <c r="G57" s="102">
        <v>8</v>
      </c>
      <c r="H57" s="103">
        <v>1</v>
      </c>
      <c r="I57" s="103">
        <v>0.5</v>
      </c>
      <c r="J57" s="103">
        <v>8</v>
      </c>
      <c r="K57" s="103">
        <f>J57/16*2.5</f>
        <v>1.25</v>
      </c>
      <c r="L57" s="103">
        <v>2.5</v>
      </c>
      <c r="M57" s="103">
        <f>L57/2</f>
        <v>1.25</v>
      </c>
      <c r="N57" s="103">
        <v>1</v>
      </c>
      <c r="O57" s="103">
        <f>N57+2*AA57</f>
        <v>1</v>
      </c>
      <c r="P57" s="103">
        <v>6.5</v>
      </c>
      <c r="Q57" s="103">
        <f>P57/3*2</f>
        <v>4.333333333333333</v>
      </c>
      <c r="R57" s="103">
        <v>1</v>
      </c>
      <c r="S57" s="103">
        <f>(R57+AD57+AE57+AF57+AG57)/5*3</f>
        <v>3</v>
      </c>
      <c r="T57" s="103">
        <v>1</v>
      </c>
      <c r="U57" s="103">
        <f>T57</f>
        <v>1</v>
      </c>
      <c r="V57" s="103"/>
      <c r="W57" s="103"/>
      <c r="X57" s="103"/>
      <c r="Y57" s="103"/>
      <c r="Z57" s="103"/>
      <c r="AA57" s="103"/>
      <c r="AB57" s="103"/>
      <c r="AC57" s="103"/>
      <c r="AD57" s="103">
        <v>1</v>
      </c>
      <c r="AE57" s="103">
        <v>1</v>
      </c>
      <c r="AF57" s="103">
        <v>1</v>
      </c>
      <c r="AG57" s="103">
        <v>1</v>
      </c>
      <c r="AH57" s="103">
        <v>2</v>
      </c>
      <c r="AI57" s="103">
        <f>AH57/4</f>
        <v>0.5</v>
      </c>
      <c r="AJ57" s="104">
        <f>SUM(AU57:CU57)</f>
        <v>6</v>
      </c>
      <c r="AK57" s="105">
        <f>AJ57/AK$1*100</f>
        <v>5.555555555555555</v>
      </c>
      <c r="AL57" s="125">
        <f>(H57+I57+K57+M57+O57+Q57+S57+AI57)/4</f>
        <v>3.208333333333333</v>
      </c>
      <c r="AM57" s="106">
        <f>AL57*10</f>
        <v>32.08333333333333</v>
      </c>
      <c r="AN57" s="107"/>
      <c r="AO57" s="107"/>
      <c r="AP57" s="108" t="str">
        <f>IF(AK57&gt;25,"RF",IF(AL57&gt;5.9,"A","EE"))</f>
        <v>EE</v>
      </c>
      <c r="AQ57" s="109"/>
      <c r="AR57" s="108" t="str">
        <f>IF(AP57="A","A",IF(AP57="RF",AP57,IF(AP57="EE",IF(AQ57="",AP57,IF(AQ57&gt;5.9,"A","RNEE")))))</f>
        <v>EE</v>
      </c>
      <c r="AS57" s="126">
        <f>IF(AQ57="",AL57,AQ57)</f>
        <v>3.208333333333333</v>
      </c>
      <c r="AT57"/>
      <c r="AU57" s="95" t="s">
        <v>91</v>
      </c>
      <c r="AV57" s="95" t="s">
        <v>91</v>
      </c>
      <c r="AW57" s="95">
        <v>2</v>
      </c>
      <c r="AX57" s="95"/>
      <c r="AY57" s="95">
        <v>2</v>
      </c>
      <c r="AZ57" s="95"/>
      <c r="BA57" s="95"/>
      <c r="BB57" s="96"/>
      <c r="BC57" s="95"/>
      <c r="BD57" s="95"/>
      <c r="BE57" s="95">
        <v>2</v>
      </c>
      <c r="BF57" s="95"/>
      <c r="BG57" s="95"/>
      <c r="BH57" s="95"/>
      <c r="BI57" s="96"/>
      <c r="BJ57" s="95"/>
      <c r="BK57" s="95"/>
      <c r="BL57" s="95"/>
      <c r="BM57" s="95"/>
      <c r="BN57" s="97"/>
      <c r="BO57" s="95"/>
      <c r="BP57" s="95"/>
      <c r="BQ57" s="95"/>
      <c r="BR57" s="95"/>
      <c r="BS57" s="95"/>
      <c r="BT57" s="95"/>
      <c r="BU57" s="95"/>
      <c r="BV57" s="95"/>
      <c r="BW57" s="96"/>
      <c r="BX57" s="95"/>
      <c r="BY57" s="95"/>
      <c r="BZ57" s="95"/>
      <c r="CA57" s="95"/>
      <c r="CB57" s="95"/>
      <c r="CC57" s="97"/>
      <c r="CD57" s="95"/>
      <c r="CE57" s="95"/>
      <c r="CF57" s="95"/>
      <c r="CG57" s="95"/>
      <c r="CH57" s="95"/>
      <c r="CI57" s="95"/>
      <c r="CJ57" s="95"/>
      <c r="CK57" s="95"/>
      <c r="CL57" s="96"/>
      <c r="CM57" s="95"/>
      <c r="CN57" s="95"/>
      <c r="CO57" s="95"/>
      <c r="CP57" s="95"/>
      <c r="CQ57" s="95"/>
      <c r="CR57" s="95"/>
      <c r="CS57" s="95"/>
      <c r="CT57" s="95"/>
      <c r="CU57" s="97"/>
      <c r="CV57" s="97"/>
      <c r="CW57" s="98" t="s">
        <v>248</v>
      </c>
    </row>
    <row r="58" spans="1:101" s="99" customFormat="1" ht="16.5" customHeight="1">
      <c r="A58"/>
      <c r="B58" s="84">
        <v>55</v>
      </c>
      <c r="C58" s="85" t="s">
        <v>439</v>
      </c>
      <c r="D58" s="86" t="s">
        <v>440</v>
      </c>
      <c r="E58" s="86" t="s">
        <v>283</v>
      </c>
      <c r="F58" s="86" t="s">
        <v>441</v>
      </c>
      <c r="G58" s="86">
        <v>8</v>
      </c>
      <c r="H58" s="87">
        <v>1</v>
      </c>
      <c r="I58" s="87">
        <v>0.5</v>
      </c>
      <c r="J58" s="87">
        <v>8</v>
      </c>
      <c r="K58" s="87">
        <f>J58/16*2.5</f>
        <v>1.25</v>
      </c>
      <c r="L58" s="87">
        <v>6.5</v>
      </c>
      <c r="M58" s="87">
        <f>L58/2</f>
        <v>3.25</v>
      </c>
      <c r="N58" s="87">
        <v>1</v>
      </c>
      <c r="O58" s="87">
        <f>N58+2*AA58</f>
        <v>3</v>
      </c>
      <c r="P58" s="87">
        <v>6.8</v>
      </c>
      <c r="Q58" s="87">
        <f>P58/3*2</f>
        <v>4.533333333333333</v>
      </c>
      <c r="R58" s="87">
        <v>1</v>
      </c>
      <c r="S58" s="87">
        <f>(R58+AD58+AE58+AF58+AG58)/5*3</f>
        <v>3</v>
      </c>
      <c r="T58" s="87">
        <v>1</v>
      </c>
      <c r="U58" s="87">
        <f>T58</f>
        <v>1</v>
      </c>
      <c r="V58" s="87"/>
      <c r="W58" s="87"/>
      <c r="X58" s="87"/>
      <c r="Y58" s="87"/>
      <c r="Z58" s="87"/>
      <c r="AA58" s="87">
        <v>1</v>
      </c>
      <c r="AB58" s="87"/>
      <c r="AC58" s="87"/>
      <c r="AD58" s="87">
        <v>1</v>
      </c>
      <c r="AE58" s="87">
        <v>1</v>
      </c>
      <c r="AF58" s="87">
        <v>1</v>
      </c>
      <c r="AG58" s="87">
        <v>1</v>
      </c>
      <c r="AH58" s="87">
        <v>3</v>
      </c>
      <c r="AI58" s="87">
        <f>AH58/4</f>
        <v>0.75</v>
      </c>
      <c r="AJ58" s="88">
        <f>SUM(AU58:CU58)</f>
        <v>2</v>
      </c>
      <c r="AK58" s="89">
        <f>AJ58/AK$1*100</f>
        <v>1.8518518518518516</v>
      </c>
      <c r="AL58" s="123">
        <f>(H58+I58+K58+M58+O58+Q58+S58+AI58)/4</f>
        <v>4.320833333333333</v>
      </c>
      <c r="AM58" s="90">
        <f>AL58*10</f>
        <v>43.20833333333333</v>
      </c>
      <c r="AN58" s="91"/>
      <c r="AO58" s="91"/>
      <c r="AP58" s="92" t="str">
        <f>IF(AK58&gt;25,"RF",IF(AL58&gt;5.9,"A","EE"))</f>
        <v>EE</v>
      </c>
      <c r="AQ58" s="93"/>
      <c r="AR58" s="92" t="str">
        <f>IF(AP58="A","A",IF(AP58="RF",AP58,IF(AP58="EE",IF(AQ58="",AP58,IF(AQ58&gt;5.9,"A","RNEE")))))</f>
        <v>EE</v>
      </c>
      <c r="AS58" s="124">
        <f>IF(AQ58="",AL58,AQ58)</f>
        <v>4.320833333333333</v>
      </c>
      <c r="AT58"/>
      <c r="AU58" s="95"/>
      <c r="AV58" s="95"/>
      <c r="AW58" s="95"/>
      <c r="AX58" s="95"/>
      <c r="AY58" s="95"/>
      <c r="AZ58" s="95"/>
      <c r="BA58" s="95"/>
      <c r="BB58" s="96"/>
      <c r="BC58" s="95"/>
      <c r="BD58" s="95"/>
      <c r="BE58" s="95"/>
      <c r="BF58" s="95"/>
      <c r="BG58" s="95"/>
      <c r="BH58" s="95"/>
      <c r="BI58" s="96"/>
      <c r="BJ58" s="95"/>
      <c r="BK58" s="95"/>
      <c r="BL58" s="95"/>
      <c r="BM58" s="95"/>
      <c r="BN58" s="97"/>
      <c r="BO58" s="95"/>
      <c r="BP58" s="95"/>
      <c r="BQ58" s="95"/>
      <c r="BR58" s="95"/>
      <c r="BS58" s="95"/>
      <c r="BT58" s="95"/>
      <c r="BU58" s="95"/>
      <c r="BV58" s="95"/>
      <c r="BW58" s="96"/>
      <c r="BX58" s="95"/>
      <c r="BY58" s="95"/>
      <c r="BZ58" s="95"/>
      <c r="CA58" s="95"/>
      <c r="CB58" s="95"/>
      <c r="CC58" s="97"/>
      <c r="CD58" s="95"/>
      <c r="CE58" s="95"/>
      <c r="CF58" s="95"/>
      <c r="CG58" s="95"/>
      <c r="CH58" s="95">
        <v>2</v>
      </c>
      <c r="CI58" s="95"/>
      <c r="CJ58" s="95"/>
      <c r="CK58" s="95"/>
      <c r="CL58" s="96"/>
      <c r="CM58" s="95"/>
      <c r="CN58" s="95"/>
      <c r="CO58" s="95"/>
      <c r="CP58" s="95"/>
      <c r="CQ58" s="95"/>
      <c r="CR58" s="95"/>
      <c r="CS58" s="95"/>
      <c r="CT58" s="95"/>
      <c r="CU58" s="97"/>
      <c r="CV58" s="97"/>
      <c r="CW58" s="98" t="s">
        <v>92</v>
      </c>
    </row>
    <row r="59" spans="1:101" s="99" customFormat="1" ht="16.5" customHeight="1">
      <c r="A59"/>
      <c r="B59" s="111">
        <v>56</v>
      </c>
      <c r="C59" s="101" t="s">
        <v>442</v>
      </c>
      <c r="D59" s="102" t="s">
        <v>443</v>
      </c>
      <c r="E59" s="102" t="s">
        <v>283</v>
      </c>
      <c r="F59" s="102" t="s">
        <v>444</v>
      </c>
      <c r="G59" s="102">
        <v>8</v>
      </c>
      <c r="H59" s="103">
        <v>1</v>
      </c>
      <c r="I59" s="103">
        <v>0.5</v>
      </c>
      <c r="J59" s="103">
        <v>8</v>
      </c>
      <c r="K59" s="103">
        <f>J59/16*2.5</f>
        <v>1.25</v>
      </c>
      <c r="L59" s="103"/>
      <c r="M59" s="103">
        <f>L59/2</f>
        <v>0</v>
      </c>
      <c r="N59" s="103">
        <v>1</v>
      </c>
      <c r="O59" s="103">
        <f>N59+2*AA59</f>
        <v>2.2</v>
      </c>
      <c r="P59" s="103">
        <v>6.3</v>
      </c>
      <c r="Q59" s="103">
        <f>P59/3*2</f>
        <v>4.2</v>
      </c>
      <c r="R59" s="103">
        <f>AI59/10</f>
        <v>0.15</v>
      </c>
      <c r="S59" s="103">
        <f>(R59+AD59+AE59+AF59+AG59)/5*3</f>
        <v>0.09</v>
      </c>
      <c r="T59" s="103">
        <v>1</v>
      </c>
      <c r="U59" s="103">
        <f>T59</f>
        <v>1</v>
      </c>
      <c r="V59" s="103"/>
      <c r="W59" s="103"/>
      <c r="X59" s="103"/>
      <c r="Y59" s="103"/>
      <c r="Z59" s="103"/>
      <c r="AA59" s="103">
        <v>0.6000000000000001</v>
      </c>
      <c r="AB59" s="103"/>
      <c r="AC59" s="103"/>
      <c r="AD59" s="103"/>
      <c r="AE59" s="103"/>
      <c r="AF59" s="103"/>
      <c r="AG59" s="103"/>
      <c r="AH59" s="103">
        <v>6</v>
      </c>
      <c r="AI59" s="103">
        <f>AH59/4</f>
        <v>1.5</v>
      </c>
      <c r="AJ59" s="104">
        <f>SUM(AU59:CU59)</f>
        <v>20</v>
      </c>
      <c r="AK59" s="105">
        <f>AJ59/AK$1*100</f>
        <v>18.51851851851852</v>
      </c>
      <c r="AL59" s="125">
        <f>(H59+I59+K59+M59+O59+Q59+S59+AI59)/4</f>
        <v>2.685</v>
      </c>
      <c r="AM59" s="106">
        <f>AL59*10</f>
        <v>26.85</v>
      </c>
      <c r="AN59" s="107"/>
      <c r="AO59" s="107"/>
      <c r="AP59" s="108" t="str">
        <f>IF(AK59&gt;25,"RF",IF(AL59&gt;5.9,"A","EE"))</f>
        <v>EE</v>
      </c>
      <c r="AQ59" s="109"/>
      <c r="AR59" s="108" t="str">
        <f>IF(AP59="A","A",IF(AP59="RF",AP59,IF(AP59="EE",IF(AQ59="",AP59,IF(AQ59&gt;5.9,"A","RNEE")))))</f>
        <v>EE</v>
      </c>
      <c r="AS59" s="126">
        <f>IF(AQ59="",AL59,AQ59)</f>
        <v>2.685</v>
      </c>
      <c r="AT59"/>
      <c r="AU59" s="95">
        <v>2</v>
      </c>
      <c r="AV59" s="95">
        <v>2</v>
      </c>
      <c r="AW59" s="95"/>
      <c r="AX59" s="95"/>
      <c r="AY59" s="95">
        <v>2</v>
      </c>
      <c r="AZ59" s="95"/>
      <c r="BA59" s="95"/>
      <c r="BB59" s="96"/>
      <c r="BC59" s="95">
        <v>2</v>
      </c>
      <c r="BD59" s="95"/>
      <c r="BE59" s="95"/>
      <c r="BF59" s="95"/>
      <c r="BG59" s="95"/>
      <c r="BH59" s="95"/>
      <c r="BI59" s="96"/>
      <c r="BJ59" s="95"/>
      <c r="BK59" s="95"/>
      <c r="BL59" s="95"/>
      <c r="BM59" s="95"/>
      <c r="BN59" s="97"/>
      <c r="BO59" s="95"/>
      <c r="BP59" s="95"/>
      <c r="BQ59" s="95"/>
      <c r="BR59" s="95"/>
      <c r="BS59" s="95"/>
      <c r="BT59" s="95"/>
      <c r="BU59" s="95"/>
      <c r="BV59" s="95">
        <v>2</v>
      </c>
      <c r="BW59" s="96"/>
      <c r="BX59" s="95"/>
      <c r="BY59" s="95"/>
      <c r="BZ59" s="95">
        <v>2</v>
      </c>
      <c r="CA59" s="95"/>
      <c r="CB59" s="95"/>
      <c r="CC59" s="97"/>
      <c r="CD59" s="95"/>
      <c r="CE59" s="95">
        <v>2</v>
      </c>
      <c r="CF59" s="95"/>
      <c r="CG59" s="95"/>
      <c r="CH59" s="95"/>
      <c r="CI59" s="95">
        <v>2</v>
      </c>
      <c r="CJ59" s="95"/>
      <c r="CK59" s="95"/>
      <c r="CL59" s="96">
        <v>2</v>
      </c>
      <c r="CM59" s="95"/>
      <c r="CN59" s="95"/>
      <c r="CO59" s="95">
        <v>2</v>
      </c>
      <c r="CP59" s="95"/>
      <c r="CQ59" s="95"/>
      <c r="CR59" s="95"/>
      <c r="CS59" s="95"/>
      <c r="CT59" s="95"/>
      <c r="CU59" s="97"/>
      <c r="CV59" s="97"/>
      <c r="CW59" s="98" t="s">
        <v>198</v>
      </c>
    </row>
    <row r="60" spans="1:101" s="99" customFormat="1" ht="16.5" customHeight="1">
      <c r="A60"/>
      <c r="B60" s="84">
        <v>57</v>
      </c>
      <c r="C60" s="85"/>
      <c r="D60" s="86"/>
      <c r="E60" s="86"/>
      <c r="F60" s="86"/>
      <c r="G60" s="86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89"/>
      <c r="AL60" s="123"/>
      <c r="AM60" s="90"/>
      <c r="AN60" s="91"/>
      <c r="AO60" s="91"/>
      <c r="AP60" s="92"/>
      <c r="AQ60" s="93"/>
      <c r="AR60" s="92"/>
      <c r="AS60" s="124"/>
      <c r="AT60"/>
      <c r="AU60" s="95"/>
      <c r="AV60" s="95"/>
      <c r="AW60" s="95"/>
      <c r="AX60" s="95"/>
      <c r="AY60" s="95"/>
      <c r="AZ60" s="95"/>
      <c r="BA60" s="95"/>
      <c r="BB60" s="96"/>
      <c r="BC60" s="95"/>
      <c r="BD60" s="95"/>
      <c r="BE60" s="95"/>
      <c r="BF60" s="95"/>
      <c r="BG60" s="95"/>
      <c r="BH60" s="95"/>
      <c r="BI60" s="96"/>
      <c r="BJ60" s="95"/>
      <c r="BK60" s="95"/>
      <c r="BL60" s="95"/>
      <c r="BM60" s="95"/>
      <c r="BN60" s="97"/>
      <c r="BO60" s="95"/>
      <c r="BP60" s="95"/>
      <c r="BQ60" s="95"/>
      <c r="BR60" s="95"/>
      <c r="BS60" s="95"/>
      <c r="BT60" s="95"/>
      <c r="BU60" s="95"/>
      <c r="BV60" s="95"/>
      <c r="BW60" s="96"/>
      <c r="BX60" s="95"/>
      <c r="BY60" s="95"/>
      <c r="BZ60" s="95"/>
      <c r="CA60" s="95"/>
      <c r="CB60" s="95"/>
      <c r="CC60" s="97"/>
      <c r="CD60" s="95"/>
      <c r="CE60" s="95"/>
      <c r="CF60" s="95"/>
      <c r="CG60" s="95"/>
      <c r="CH60" s="95"/>
      <c r="CI60" s="95"/>
      <c r="CJ60" s="95"/>
      <c r="CK60" s="95"/>
      <c r="CL60" s="96"/>
      <c r="CM60" s="95"/>
      <c r="CN60" s="95"/>
      <c r="CO60" s="95"/>
      <c r="CP60" s="95"/>
      <c r="CQ60" s="95"/>
      <c r="CR60" s="95"/>
      <c r="CS60" s="95"/>
      <c r="CT60" s="95"/>
      <c r="CU60" s="97"/>
      <c r="CV60" s="97"/>
      <c r="CW60" s="98"/>
    </row>
    <row r="61" spans="1:101" s="99" customFormat="1" ht="12.75">
      <c r="A61"/>
      <c r="B61" s="111">
        <v>58</v>
      </c>
      <c r="C61" s="101"/>
      <c r="D61" s="102"/>
      <c r="E61" s="102"/>
      <c r="F61" s="102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4"/>
      <c r="AK61" s="105"/>
      <c r="AL61" s="125"/>
      <c r="AM61" s="106"/>
      <c r="AN61" s="107"/>
      <c r="AO61" s="107"/>
      <c r="AP61" s="108"/>
      <c r="AQ61" s="109"/>
      <c r="AR61" s="108"/>
      <c r="AS61" s="126"/>
      <c r="AT61"/>
      <c r="AU61" s="95"/>
      <c r="AV61" s="95"/>
      <c r="AW61" s="95"/>
      <c r="AX61" s="95"/>
      <c r="AY61" s="95"/>
      <c r="AZ61" s="95"/>
      <c r="BA61" s="95"/>
      <c r="BB61" s="96"/>
      <c r="BC61" s="95"/>
      <c r="BD61" s="95"/>
      <c r="BE61" s="95"/>
      <c r="BF61" s="95"/>
      <c r="BG61" s="95"/>
      <c r="BH61" s="95"/>
      <c r="BI61" s="96"/>
      <c r="BJ61" s="95"/>
      <c r="BK61" s="95"/>
      <c r="BL61" s="95"/>
      <c r="BM61" s="95"/>
      <c r="BN61" s="97"/>
      <c r="BO61" s="95"/>
      <c r="BP61" s="95"/>
      <c r="BQ61" s="95"/>
      <c r="BR61" s="95"/>
      <c r="BS61" s="95"/>
      <c r="BT61" s="95"/>
      <c r="BU61" s="95"/>
      <c r="BV61" s="95"/>
      <c r="BW61" s="96"/>
      <c r="BX61" s="95"/>
      <c r="BY61" s="95"/>
      <c r="BZ61" s="95"/>
      <c r="CA61" s="95"/>
      <c r="CB61" s="95"/>
      <c r="CC61" s="97"/>
      <c r="CD61" s="95"/>
      <c r="CE61" s="95"/>
      <c r="CF61" s="95"/>
      <c r="CG61" s="95"/>
      <c r="CH61" s="95"/>
      <c r="CI61" s="95"/>
      <c r="CJ61" s="95"/>
      <c r="CK61" s="95"/>
      <c r="CL61" s="96"/>
      <c r="CM61" s="95"/>
      <c r="CN61" s="95"/>
      <c r="CO61" s="95"/>
      <c r="CP61" s="95"/>
      <c r="CQ61" s="95"/>
      <c r="CR61" s="95"/>
      <c r="CS61" s="95"/>
      <c r="CT61" s="95"/>
      <c r="CU61" s="97"/>
      <c r="CV61" s="97"/>
      <c r="CW61" s="98" t="s">
        <v>248</v>
      </c>
    </row>
    <row r="62" spans="1:101" s="99" customFormat="1" ht="12.75">
      <c r="A62"/>
      <c r="B62" s="84">
        <v>59</v>
      </c>
      <c r="C62" s="85"/>
      <c r="D62" s="86"/>
      <c r="E62" s="86"/>
      <c r="F62" s="86"/>
      <c r="G62" s="86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89"/>
      <c r="AL62" s="90"/>
      <c r="AM62" s="90"/>
      <c r="AN62" s="91"/>
      <c r="AO62" s="130"/>
      <c r="AP62" s="92"/>
      <c r="AQ62" s="93"/>
      <c r="AR62" s="92"/>
      <c r="AS62" s="94"/>
      <c r="AT62"/>
      <c r="AU62" s="95"/>
      <c r="AV62" s="95"/>
      <c r="AW62" s="95"/>
      <c r="AX62" s="95"/>
      <c r="AY62" s="95"/>
      <c r="AZ62" s="95"/>
      <c r="BA62" s="95"/>
      <c r="BB62" s="96"/>
      <c r="BC62" s="95"/>
      <c r="BD62" s="95"/>
      <c r="BE62" s="95"/>
      <c r="BF62" s="95"/>
      <c r="BG62" s="95"/>
      <c r="BH62" s="95"/>
      <c r="BI62" s="96"/>
      <c r="BJ62" s="95"/>
      <c r="BK62" s="95"/>
      <c r="BL62" s="95"/>
      <c r="BM62" s="95"/>
      <c r="BN62" s="97"/>
      <c r="BO62" s="95"/>
      <c r="BP62" s="95"/>
      <c r="BQ62" s="95"/>
      <c r="BR62" s="95"/>
      <c r="BS62" s="95"/>
      <c r="BT62" s="95"/>
      <c r="BU62" s="95"/>
      <c r="BV62" s="95"/>
      <c r="BW62" s="96"/>
      <c r="BX62" s="95"/>
      <c r="BY62" s="95"/>
      <c r="BZ62" s="95"/>
      <c r="CA62" s="95"/>
      <c r="CB62" s="95"/>
      <c r="CC62" s="97"/>
      <c r="CD62" s="95"/>
      <c r="CE62" s="95"/>
      <c r="CF62" s="95"/>
      <c r="CG62" s="95"/>
      <c r="CH62" s="95"/>
      <c r="CI62" s="95"/>
      <c r="CJ62" s="95"/>
      <c r="CK62" s="95"/>
      <c r="CL62" s="96"/>
      <c r="CM62" s="95"/>
      <c r="CN62" s="95"/>
      <c r="CO62" s="95"/>
      <c r="CP62" s="95"/>
      <c r="CQ62" s="95"/>
      <c r="CR62" s="95"/>
      <c r="CS62" s="95"/>
      <c r="CT62" s="95"/>
      <c r="CU62" s="97"/>
      <c r="CV62" s="97"/>
      <c r="CW62" s="98" t="s">
        <v>92</v>
      </c>
    </row>
    <row r="63" spans="1:101" s="99" customFormat="1" ht="12.75">
      <c r="A63"/>
      <c r="B63" s="111">
        <v>60</v>
      </c>
      <c r="C63" s="101"/>
      <c r="D63" s="102"/>
      <c r="E63" s="102"/>
      <c r="F63" s="102"/>
      <c r="G63" s="102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105"/>
      <c r="AL63" s="125"/>
      <c r="AM63" s="106"/>
      <c r="AN63" s="107"/>
      <c r="AO63" s="107"/>
      <c r="AP63" s="108"/>
      <c r="AQ63" s="109"/>
      <c r="AR63" s="108"/>
      <c r="AS63" s="126"/>
      <c r="AT63"/>
      <c r="AU63" s="95"/>
      <c r="AV63" s="95"/>
      <c r="AW63" s="95"/>
      <c r="AX63" s="95"/>
      <c r="AY63" s="95"/>
      <c r="AZ63" s="95"/>
      <c r="BA63" s="95"/>
      <c r="BB63" s="96"/>
      <c r="BC63" s="95"/>
      <c r="BD63" s="95"/>
      <c r="BE63" s="95"/>
      <c r="BF63" s="95"/>
      <c r="BG63" s="95"/>
      <c r="BH63" s="95"/>
      <c r="BI63" s="96"/>
      <c r="BJ63" s="95"/>
      <c r="BK63" s="95"/>
      <c r="BL63" s="95"/>
      <c r="BM63" s="95"/>
      <c r="BN63" s="97"/>
      <c r="BO63" s="95"/>
      <c r="BP63" s="95"/>
      <c r="BQ63" s="95"/>
      <c r="BR63" s="95"/>
      <c r="BS63" s="95"/>
      <c r="BT63" s="95"/>
      <c r="BU63" s="95"/>
      <c r="BV63" s="95"/>
      <c r="BW63" s="96"/>
      <c r="BX63" s="95"/>
      <c r="BY63" s="95"/>
      <c r="BZ63" s="95"/>
      <c r="CA63" s="95"/>
      <c r="CB63" s="95"/>
      <c r="CC63" s="97"/>
      <c r="CD63" s="95"/>
      <c r="CE63" s="95"/>
      <c r="CF63" s="95"/>
      <c r="CG63" s="95"/>
      <c r="CH63" s="95"/>
      <c r="CI63" s="95"/>
      <c r="CJ63" s="95"/>
      <c r="CK63" s="95"/>
      <c r="CL63" s="96"/>
      <c r="CM63" s="95"/>
      <c r="CN63" s="95"/>
      <c r="CO63" s="95"/>
      <c r="CP63" s="95"/>
      <c r="CQ63" s="95"/>
      <c r="CR63" s="95"/>
      <c r="CS63" s="95"/>
      <c r="CT63" s="95"/>
      <c r="CU63" s="97"/>
      <c r="CV63" s="97"/>
      <c r="CW63" s="98" t="s">
        <v>198</v>
      </c>
    </row>
    <row r="64" spans="2:62" ht="12.75">
      <c r="B64">
        <v>56</v>
      </c>
      <c r="H64" s="131"/>
      <c r="I64" s="131">
        <v>10</v>
      </c>
      <c r="J64" s="131"/>
      <c r="K64" s="131"/>
      <c r="L64" s="131"/>
      <c r="M64" s="131">
        <v>5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2"/>
      <c r="AK64" s="133"/>
      <c r="AL64" s="131" t="e">
        <f>(I64+M64+#REF!+#REF!)/4</f>
        <v>#REF!</v>
      </c>
      <c r="AM64" s="131"/>
      <c r="AN64" s="131"/>
      <c r="AO64" s="131"/>
      <c r="BJ64" s="134"/>
    </row>
    <row r="65" spans="1:87" ht="12.75">
      <c r="A65" s="135"/>
      <c r="C65" s="135"/>
      <c r="D65" s="136" t="s">
        <v>270</v>
      </c>
      <c r="H65" s="137">
        <f>AVERAGE(H4:H63)</f>
        <v>0.9591836734693877</v>
      </c>
      <c r="I65" s="137">
        <f>AVERAGE(I4:I63)</f>
        <v>0.44642857142857145</v>
      </c>
      <c r="J65" s="137"/>
      <c r="K65" s="137">
        <f>AVERAGE(K4:K63)</f>
        <v>1.2444196428571428</v>
      </c>
      <c r="L65" s="137"/>
      <c r="M65" s="137">
        <f>AVERAGE(M4:M63)</f>
        <v>2.7</v>
      </c>
      <c r="N65" s="137"/>
      <c r="O65" s="138">
        <f>AVERAGE(O4:O63)</f>
        <v>1.7789285714285712</v>
      </c>
      <c r="P65" s="138"/>
      <c r="Q65" s="138">
        <f>AVERAGE(Q4:Q63)</f>
        <v>3.632142857142857</v>
      </c>
      <c r="R65" s="138"/>
      <c r="S65" s="138">
        <f>AVERAGE(S4:S63)</f>
        <v>1.187705357142857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>
        <f>AVERAGE(AI4:AI63)</f>
        <v>1.75625</v>
      </c>
      <c r="AJ65" s="138">
        <f>AVERAGE(AJ4:AJ63)</f>
        <v>16.642857142857142</v>
      </c>
      <c r="AK65" s="138">
        <f>AVERAGE(AK4:AK63)</f>
        <v>15.4100529100529</v>
      </c>
      <c r="AL65" s="139">
        <f>AVERAGE(AL4:AL63)</f>
        <v>3.406248015873016</v>
      </c>
      <c r="AM65" s="140">
        <f>AVERAGE(AM4:AM63)</f>
        <v>34.062480158730146</v>
      </c>
      <c r="AN65" s="140"/>
      <c r="AO65" s="140"/>
      <c r="AU65" s="141"/>
      <c r="AV65" s="141"/>
      <c r="AX65" s="141"/>
      <c r="AZ65" s="142"/>
      <c r="BA65" s="142"/>
      <c r="BB65" s="142"/>
      <c r="BC65" s="142"/>
      <c r="BD65" s="142"/>
      <c r="BE65" s="142"/>
      <c r="BF65" s="142"/>
      <c r="BH65" s="142"/>
      <c r="BI65" s="142"/>
      <c r="BJ65" s="143"/>
      <c r="BK65" s="142"/>
      <c r="BL65" s="142"/>
      <c r="BM65" s="142"/>
      <c r="BN65" s="142"/>
      <c r="BP65" s="142"/>
      <c r="BQ65" s="142"/>
      <c r="BR65" s="142"/>
      <c r="BS65" s="142"/>
      <c r="BT65" s="142"/>
      <c r="BU65" s="142"/>
      <c r="BW65" s="142"/>
      <c r="BX65" s="142"/>
      <c r="BY65" s="142"/>
      <c r="BZ65" s="142"/>
      <c r="CA65" s="142"/>
      <c r="CB65" s="142"/>
      <c r="CD65" s="142"/>
      <c r="CE65" s="142"/>
      <c r="CF65" s="142"/>
      <c r="CG65" s="142"/>
      <c r="CH65" s="142"/>
      <c r="CI65" s="142"/>
    </row>
    <row r="66" spans="3:87" ht="12.75">
      <c r="C66" s="135"/>
      <c r="AJ66" t="s">
        <v>271</v>
      </c>
      <c r="AK66" s="70" t="s">
        <v>272</v>
      </c>
      <c r="AL66" s="144" t="s">
        <v>273</v>
      </c>
      <c r="AP66" t="s">
        <v>274</v>
      </c>
      <c r="AU66" s="141"/>
      <c r="AV66" s="141"/>
      <c r="AW66" s="145"/>
      <c r="AX66" s="141"/>
      <c r="AY66" s="145"/>
      <c r="AZ66" s="145"/>
      <c r="BA66" s="145"/>
      <c r="BB66" s="145"/>
      <c r="BC66" s="146"/>
      <c r="BD66" s="146"/>
      <c r="BE66" s="146"/>
      <c r="BF66" s="146"/>
      <c r="BG66" s="145"/>
      <c r="BH66" s="145"/>
      <c r="BI66" s="145"/>
      <c r="BJ66" s="147"/>
      <c r="BK66" s="146"/>
      <c r="BL66" s="146"/>
      <c r="BM66" s="146"/>
      <c r="BN66" s="146"/>
      <c r="BO66" s="145"/>
      <c r="BP66" s="145"/>
      <c r="BQ66" s="145"/>
      <c r="BR66" s="146"/>
      <c r="BS66" s="146"/>
      <c r="BT66" s="146"/>
      <c r="BU66" s="146"/>
      <c r="BV66" s="145"/>
      <c r="BW66" s="145"/>
      <c r="BX66" s="145"/>
      <c r="BY66" s="146"/>
      <c r="BZ66" s="146"/>
      <c r="CA66" s="146"/>
      <c r="CB66" s="146"/>
      <c r="CC66" s="145"/>
      <c r="CD66" s="145"/>
      <c r="CE66" s="145"/>
      <c r="CF66" s="146"/>
      <c r="CG66" s="146"/>
      <c r="CH66" s="146"/>
      <c r="CI66" s="146"/>
    </row>
    <row r="67" spans="36:42" ht="12.75">
      <c r="AJ67" s="148">
        <f>COUNTIF($AP$4:$AP$63,"EE")</f>
        <v>41</v>
      </c>
      <c r="AK67" s="148">
        <f>COUNTIF($AP$4:$AP$63,"RF")</f>
        <v>8</v>
      </c>
      <c r="AL67" s="148">
        <f>COUNTIF($AP$4:$AP$63,"A")</f>
        <v>7</v>
      </c>
      <c r="AP67">
        <f>AL67+AK67+AJ67</f>
        <v>56</v>
      </c>
    </row>
    <row r="68" ht="12.75">
      <c r="AK68"/>
    </row>
    <row r="69" spans="36:42" ht="12.75">
      <c r="AJ69" s="148">
        <f>AJ67/$AP$67*100</f>
        <v>73.21428571428571</v>
      </c>
      <c r="AK69" s="148">
        <f>AK67/$AP$67*100</f>
        <v>14.285714285714285</v>
      </c>
      <c r="AL69" s="148">
        <f>AL67/$AP$67*100</f>
        <v>12.5</v>
      </c>
      <c r="AP69">
        <f>AL69+AK69+AJ69</f>
        <v>100</v>
      </c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O2:O3"/>
    <mergeCell ref="Q2:Q3"/>
    <mergeCell ref="S2:S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</mergeCells>
  <conditionalFormatting sqref="B1:G1">
    <cfRule type="cellIs" priority="1" dxfId="1" operator="equal" stopIfTrue="1">
      <formula>Calendário!$K$5</formula>
    </cfRule>
  </conditionalFormatting>
  <conditionalFormatting sqref="AJ68:AL68">
    <cfRule type="cellIs" priority="2" dxfId="1" operator="equal" stopIfTrue="1">
      <formula>Calendário!$K$5</formula>
    </cfRule>
  </conditionalFormatting>
  <conditionalFormatting sqref="AL66">
    <cfRule type="cellIs" priority="3" dxfId="1" operator="equal" stopIfTrue="1">
      <formula>Calendário!$K$5</formula>
    </cfRule>
  </conditionalFormatting>
  <conditionalFormatting sqref="D64">
    <cfRule type="cellIs" priority="4" dxfId="1" operator="equal" stopIfTrue="1">
      <formula>Calendário!$K$5</formula>
    </cfRule>
  </conditionalFormatting>
  <conditionalFormatting sqref="A1:A12 A14:A64 B2:B63 C2:D3 C64 D4:G63 AQ4:AQ63 AT4:AT12 AT14:AT63 AU64:AV64 AX64 AZ64:BF64 BH64:BI64 BJ67:BJ65535 BK64:BN64 BP64:BU64 BW64:CB64 CD64:CI64">
    <cfRule type="cellIs" priority="5" dxfId="1" operator="equal" stopIfTrue="1">
      <formula>Calendário!$K$5</formula>
    </cfRule>
  </conditionalFormatting>
  <conditionalFormatting sqref="BJ2 BM2 BO2 BR2 BU2 BX2 CA2 CD2 CG2 CJ2 CM2 CP2">
    <cfRule type="cellIs" priority="6" dxfId="1" operator="equal" stopIfTrue="1">
      <formula>Calendário!$K$5</formula>
    </cfRule>
  </conditionalFormatting>
  <conditionalFormatting sqref="A65:AI65535 AJ65:AK67 AJ69:AP65535 AL65:AO65 AL67 AM66:AO67 AP65:AP67 AQ65:AT65535 AU67:BI65535 AW65 AY65 BG65 BK67:CI65535 BO65 BV65 CC65 CJ65:IV65535">
    <cfRule type="cellIs" priority="7" dxfId="1" operator="equal" stopIfTrue="1">
      <formula>Calendário!$K$5</formula>
    </cfRule>
  </conditionalFormatting>
  <conditionalFormatting sqref="AL4:AO63 AS4:AS63">
    <cfRule type="cellIs" priority="8" dxfId="2" operator="lessThanOrEqual" stopIfTrue="1">
      <formula>5.9</formula>
    </cfRule>
  </conditionalFormatting>
  <conditionalFormatting sqref="AK4:AK63">
    <cfRule type="cellIs" priority="9" dxfId="3" operator="between" stopIfTrue="1">
      <formula>25</formula>
      <formula>49</formula>
    </cfRule>
    <cfRule type="cellIs" priority="10" dxfId="2" operator="greaterThanOrEqual" stopIfTrue="1">
      <formula>50</formula>
    </cfRule>
    <cfRule type="cellIs" priority="11" dxfId="4" operator="between" stopIfTrue="1">
      <formula>16</formula>
      <formula>24</formula>
    </cfRule>
  </conditionalFormatting>
  <conditionalFormatting sqref="AP4:AP63 AR4:AR63">
    <cfRule type="cellIs" priority="12" dxfId="2" operator="equal" stopIfTrue="1">
      <formula>"RF"</formula>
    </cfRule>
    <cfRule type="cellIs" priority="13" dxfId="5" operator="equal" stopIfTrue="1">
      <formula>"EE"</formula>
    </cfRule>
    <cfRule type="cellIs" priority="14" dxfId="6" operator="equal" stopIfTrue="1">
      <formula>"A"</formula>
    </cfRule>
  </conditionalFormatting>
  <conditionalFormatting sqref="AU4:CV63">
    <cfRule type="cellIs" priority="15" dxfId="7" operator="greaterThan" stopIfTrue="1">
      <formula>0</formula>
    </cfRule>
  </conditionalFormatting>
  <conditionalFormatting sqref="M4:N63">
    <cfRule type="cellIs" priority="16" dxfId="3" operator="between" stopIfTrue="1">
      <formula>2</formula>
      <formula>5.9</formula>
    </cfRule>
    <cfRule type="cellIs" priority="17" dxfId="8" operator="lessThan" stopIfTrue="1">
      <formula>2</formula>
    </cfRule>
    <cfRule type="cellIs" priority="18" dxfId="9" operator="greaterThan" stopIfTrue="1">
      <formula>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César Espírito Santo</cp:lastModifiedBy>
  <dcterms:created xsi:type="dcterms:W3CDTF">2016-08-10T00:28:04Z</dcterms:created>
  <dcterms:modified xsi:type="dcterms:W3CDTF">2017-09-05T06:12:54Z</dcterms:modified>
  <cp:category/>
  <cp:version/>
  <cp:contentType/>
  <cp:contentStatus/>
  <cp:revision>546</cp:revision>
</cp:coreProperties>
</file>