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firstSheet="7" activeTab="12"/>
  </bookViews>
  <sheets>
    <sheet name="Bruce" sheetId="1" r:id="rId1"/>
    <sheet name="Ellestad" sheetId="2" r:id="rId2"/>
    <sheet name="Astrand" sheetId="3" r:id="rId3"/>
    <sheet name="2400" sheetId="4" r:id="rId4"/>
    <sheet name="1600 feminino" sheetId="5" r:id="rId5"/>
    <sheet name="1600 masculino" sheetId="6" r:id="rId6"/>
    <sheet name="BANCO BALKE" sheetId="7" r:id="rId7"/>
    <sheet name="banco 41 cm mulheres" sheetId="8" r:id="rId8"/>
    <sheet name="banco 41 cm homens" sheetId="9" r:id="rId9"/>
    <sheet name="12 minutos" sheetId="10" r:id="rId10"/>
    <sheet name="Balke ciclo ergômetro" sheetId="11" r:id="rId11"/>
    <sheet name="corrida 15 minutos" sheetId="12" r:id="rId12"/>
    <sheet name="Trabalho cicloergômetro  " sheetId="13" r:id="rId13"/>
    <sheet name="trabalho em esteira " sheetId="14" r:id="rId14"/>
  </sheets>
  <definedNames/>
  <calcPr fullCalcOnLoad="1"/>
</workbook>
</file>

<file path=xl/sharedStrings.xml><?xml version="1.0" encoding="utf-8"?>
<sst xmlns="http://schemas.openxmlformats.org/spreadsheetml/2006/main" count="114" uniqueCount="71">
  <si>
    <t>Peso</t>
  </si>
  <si>
    <t>Libra</t>
  </si>
  <si>
    <t>idade</t>
  </si>
  <si>
    <t>sexo F</t>
  </si>
  <si>
    <t>sexo M</t>
  </si>
  <si>
    <t>tempo</t>
  </si>
  <si>
    <t>FC</t>
  </si>
  <si>
    <t>VO2</t>
  </si>
  <si>
    <t>VO2 l/min</t>
  </si>
  <si>
    <t>VO2/ml (kg.min)</t>
  </si>
  <si>
    <t xml:space="preserve">Distância percorrida </t>
  </si>
  <si>
    <t xml:space="preserve">FC final 5 segundos </t>
  </si>
  <si>
    <t>FC final 5 segundos</t>
  </si>
  <si>
    <t>número de subidas e descidas/min</t>
  </si>
  <si>
    <t>altura do último banco em metros</t>
  </si>
  <si>
    <t>Nome</t>
  </si>
  <si>
    <t>Data</t>
  </si>
  <si>
    <t xml:space="preserve">Nome </t>
  </si>
  <si>
    <t>Duração em segundos</t>
  </si>
  <si>
    <t>VO2 de carga</t>
  </si>
  <si>
    <t>carga (watts)</t>
  </si>
  <si>
    <t>VO2 Feminino</t>
  </si>
  <si>
    <t>FC 4 minuto</t>
  </si>
  <si>
    <t>FC 5 minuto</t>
  </si>
  <si>
    <t>FC média</t>
  </si>
  <si>
    <t>Peso corporal</t>
  </si>
  <si>
    <t>VO2 masculino</t>
  </si>
  <si>
    <t>tempo total de teste em minutos</t>
  </si>
  <si>
    <t>tempo total em minutos</t>
  </si>
  <si>
    <t>VO2 homem sedentário</t>
  </si>
  <si>
    <t>VO2 homem ativo</t>
  </si>
  <si>
    <t>Mulher</t>
  </si>
  <si>
    <t>Vinícius Leite</t>
  </si>
  <si>
    <t>Tiago</t>
  </si>
  <si>
    <t>Ana Henriques</t>
  </si>
  <si>
    <t>Eva Rita</t>
  </si>
  <si>
    <t>Graciela</t>
  </si>
  <si>
    <t xml:space="preserve">Ronaldo </t>
  </si>
  <si>
    <t>Marcelo Ricci</t>
  </si>
  <si>
    <t>Janaína Temponi</t>
  </si>
  <si>
    <t xml:space="preserve">Janaína </t>
  </si>
  <si>
    <t>Turma EFD1-11</t>
  </si>
  <si>
    <t>Alexandre Vilela</t>
  </si>
  <si>
    <t>Andre Froede</t>
  </si>
  <si>
    <t>Daniel Jose</t>
  </si>
  <si>
    <t>Guilherme Augusto</t>
  </si>
  <si>
    <t>Gustavo Avelar</t>
  </si>
  <si>
    <t>Jessica Andrade</t>
  </si>
  <si>
    <t>Maria Luiza</t>
  </si>
  <si>
    <t>Mateus oliveira</t>
  </si>
  <si>
    <t>Messias Juno</t>
  </si>
  <si>
    <t>Raimundo da Costa</t>
  </si>
  <si>
    <t xml:space="preserve">Kissyla </t>
  </si>
  <si>
    <t>Vinícius Guedes</t>
  </si>
  <si>
    <t xml:space="preserve">Watts  </t>
  </si>
  <si>
    <t>Thélio</t>
  </si>
  <si>
    <t>Peso Kg</t>
  </si>
  <si>
    <t>PESO EM LIBRA</t>
  </si>
  <si>
    <t>Lenice</t>
  </si>
  <si>
    <t>Aline</t>
  </si>
  <si>
    <t>distância</t>
  </si>
  <si>
    <t>Velocidade</t>
  </si>
  <si>
    <t>velocidade (metros/min)</t>
  </si>
  <si>
    <t>trabalho</t>
  </si>
  <si>
    <t xml:space="preserve">tempo (min) </t>
  </si>
  <si>
    <t>peso corporal (KG)</t>
  </si>
  <si>
    <t>inclinação (sem percentual)</t>
  </si>
  <si>
    <t>carga (kg)</t>
  </si>
  <si>
    <t>cadência (RPM)</t>
  </si>
  <si>
    <t xml:space="preserve">diâmetro da roda </t>
  </si>
  <si>
    <t xml:space="preserve">trabalho (Kg/m)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</si>
</sst>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8.00390625" style="0" customWidth="1"/>
    <col min="2" max="2" width="14.140625" style="0" customWidth="1"/>
    <col min="3" max="3" width="23.00390625" style="0" customWidth="1"/>
    <col min="4" max="4" width="22.421875" style="0" customWidth="1"/>
    <col min="5" max="5" width="20.140625" style="0" customWidth="1"/>
    <col min="6" max="6" width="21.57421875" style="0" customWidth="1"/>
  </cols>
  <sheetData>
    <row r="1" spans="1:6" ht="12.75">
      <c r="A1" s="1" t="s">
        <v>15</v>
      </c>
      <c r="B1" s="1" t="s">
        <v>16</v>
      </c>
      <c r="C1" s="1" t="s">
        <v>28</v>
      </c>
      <c r="D1" s="1" t="s">
        <v>29</v>
      </c>
      <c r="E1" s="1" t="s">
        <v>30</v>
      </c>
      <c r="F1" s="1" t="s">
        <v>31</v>
      </c>
    </row>
    <row r="2" spans="3:6" ht="12.75">
      <c r="C2">
        <v>15</v>
      </c>
      <c r="D2">
        <f>(3.288*C2)+4.07</f>
        <v>53.39</v>
      </c>
      <c r="E2">
        <f>(3.778*C2)+0.19</f>
        <v>56.86</v>
      </c>
      <c r="F2">
        <f>(3.36*C2)+1.06</f>
        <v>51.46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2" width="18.00390625" style="0" customWidth="1"/>
    <col min="3" max="3" width="26.57421875" style="0" customWidth="1"/>
  </cols>
  <sheetData>
    <row r="1" spans="1:4" ht="12.75">
      <c r="A1" s="1" t="s">
        <v>15</v>
      </c>
      <c r="B1" s="1" t="s">
        <v>16</v>
      </c>
      <c r="C1" s="1" t="s">
        <v>10</v>
      </c>
      <c r="D1" s="1" t="s">
        <v>7</v>
      </c>
    </row>
    <row r="2" spans="3:4" ht="12.75">
      <c r="C2">
        <v>3000</v>
      </c>
      <c r="D2">
        <f aca="true" t="shared" si="0" ref="D2:D7">(C2-504)/45</f>
        <v>55.46666666666667</v>
      </c>
    </row>
    <row r="3" spans="1:4" ht="12.75">
      <c r="A3" t="s">
        <v>36</v>
      </c>
      <c r="B3">
        <v>2009</v>
      </c>
      <c r="C3">
        <v>1670</v>
      </c>
      <c r="D3">
        <f t="shared" si="0"/>
        <v>25.91111111111111</v>
      </c>
    </row>
    <row r="4" spans="1:4" ht="12.75">
      <c r="A4" t="s">
        <v>34</v>
      </c>
      <c r="B4" s="2">
        <v>40231</v>
      </c>
      <c r="C4">
        <v>1620</v>
      </c>
      <c r="D4">
        <f t="shared" si="0"/>
        <v>24.8</v>
      </c>
    </row>
    <row r="5" spans="1:4" ht="12.75">
      <c r="A5" t="s">
        <v>37</v>
      </c>
      <c r="B5" s="2">
        <v>40238</v>
      </c>
      <c r="C5">
        <v>1650</v>
      </c>
      <c r="D5">
        <f t="shared" si="0"/>
        <v>25.466666666666665</v>
      </c>
    </row>
    <row r="6" spans="1:4" ht="12.75">
      <c r="A6" t="s">
        <v>35</v>
      </c>
      <c r="B6" s="3">
        <v>40148</v>
      </c>
      <c r="C6">
        <v>1800</v>
      </c>
      <c r="D6">
        <f t="shared" si="0"/>
        <v>28.8</v>
      </c>
    </row>
    <row r="7" spans="1:4" ht="12.75">
      <c r="A7" t="s">
        <v>40</v>
      </c>
      <c r="B7" s="2">
        <v>40429</v>
      </c>
      <c r="C7">
        <v>1980</v>
      </c>
      <c r="D7">
        <f t="shared" si="0"/>
        <v>32.8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1.00390625" style="0" customWidth="1"/>
    <col min="2" max="2" width="15.28125" style="0" customWidth="1"/>
    <col min="3" max="3" width="23.421875" style="0" customWidth="1"/>
    <col min="4" max="4" width="22.8515625" style="0" customWidth="1"/>
    <col min="5" max="5" width="20.28125" style="0" customWidth="1"/>
    <col min="6" max="6" width="28.8515625" style="0" customWidth="1"/>
  </cols>
  <sheetData>
    <row r="1" spans="1:6" ht="12.75">
      <c r="A1" s="1" t="s">
        <v>15</v>
      </c>
      <c r="B1" s="1" t="s">
        <v>16</v>
      </c>
      <c r="C1" s="1" t="s">
        <v>54</v>
      </c>
      <c r="D1" s="1" t="s">
        <v>56</v>
      </c>
      <c r="E1" s="1" t="s">
        <v>57</v>
      </c>
      <c r="F1" s="1" t="s">
        <v>7</v>
      </c>
    </row>
    <row r="2" spans="1:6" ht="12.75">
      <c r="A2" t="s">
        <v>55</v>
      </c>
      <c r="B2" s="2">
        <v>41652</v>
      </c>
      <c r="C2">
        <v>500</v>
      </c>
      <c r="D2">
        <v>80</v>
      </c>
      <c r="E2">
        <f>D2*2.205</f>
        <v>176.4</v>
      </c>
      <c r="F2">
        <f>(200+(12*C2))/E2</f>
        <v>35.147392290249435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N43" sqref="N43"/>
    </sheetView>
  </sheetViews>
  <sheetFormatPr defaultColWidth="9.140625" defaultRowHeight="12.75"/>
  <cols>
    <col min="2" max="2" width="19.8515625" style="0" customWidth="1"/>
    <col min="3" max="3" width="28.57421875" style="0" customWidth="1"/>
    <col min="5" max="5" width="15.00390625" style="0" customWidth="1"/>
    <col min="6" max="6" width="20.00390625" style="0" customWidth="1"/>
  </cols>
  <sheetData>
    <row r="1" spans="1:6" ht="12.75">
      <c r="A1" s="1" t="s">
        <v>15</v>
      </c>
      <c r="B1" s="1" t="s">
        <v>16</v>
      </c>
      <c r="C1" s="1" t="s">
        <v>5</v>
      </c>
      <c r="D1" s="1" t="s">
        <v>60</v>
      </c>
      <c r="E1" s="1" t="s">
        <v>61</v>
      </c>
      <c r="F1" s="1" t="s">
        <v>7</v>
      </c>
    </row>
    <row r="2" spans="1:6" ht="12.75">
      <c r="A2" t="s">
        <v>59</v>
      </c>
      <c r="B2" s="2">
        <v>41654</v>
      </c>
      <c r="C2">
        <v>15</v>
      </c>
      <c r="D2">
        <v>2500</v>
      </c>
      <c r="E2">
        <f>D2/C2</f>
        <v>166.66666666666666</v>
      </c>
      <c r="F2">
        <f>33+(0.178*(E2-133))</f>
        <v>38.992666666666665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44.8515625" style="0" customWidth="1"/>
    <col min="3" max="3" width="25.421875" style="0" customWidth="1"/>
    <col min="4" max="4" width="20.8515625" style="0" customWidth="1"/>
    <col min="5" max="5" width="37.8515625" style="0" customWidth="1"/>
    <col min="6" max="6" width="14.8515625" style="0" customWidth="1"/>
  </cols>
  <sheetData>
    <row r="1" spans="1:6" ht="12.75">
      <c r="A1" t="s">
        <v>15</v>
      </c>
      <c r="B1" t="s">
        <v>67</v>
      </c>
      <c r="C1" t="s">
        <v>68</v>
      </c>
      <c r="D1" t="s">
        <v>64</v>
      </c>
      <c r="E1" t="s">
        <v>69</v>
      </c>
      <c r="F1" t="s">
        <v>70</v>
      </c>
    </row>
    <row r="2" spans="2:6" ht="12.75">
      <c r="B2">
        <v>2</v>
      </c>
      <c r="C2">
        <v>50</v>
      </c>
      <c r="D2">
        <v>10</v>
      </c>
      <c r="E2">
        <v>6</v>
      </c>
      <c r="F2">
        <f>(B2*C2*D2)*E2</f>
        <v>6000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26.57421875" style="0" customWidth="1"/>
    <col min="3" max="3" width="31.57421875" style="0" customWidth="1"/>
    <col min="4" max="4" width="32.421875" style="0" customWidth="1"/>
    <col min="5" max="5" width="31.8515625" style="0" customWidth="1"/>
    <col min="6" max="6" width="42.00390625" style="0" customWidth="1"/>
  </cols>
  <sheetData>
    <row r="1" spans="1:6" ht="12.75">
      <c r="A1" t="s">
        <v>15</v>
      </c>
      <c r="B1" t="s">
        <v>66</v>
      </c>
      <c r="C1" t="s">
        <v>62</v>
      </c>
      <c r="D1" t="s">
        <v>64</v>
      </c>
      <c r="E1" t="s">
        <v>65</v>
      </c>
      <c r="F1" t="s">
        <v>63</v>
      </c>
    </row>
    <row r="2" spans="2:6" ht="12.75">
      <c r="B2">
        <v>0.075</v>
      </c>
      <c r="C2">
        <v>200</v>
      </c>
      <c r="D2">
        <v>10</v>
      </c>
      <c r="E2">
        <v>70</v>
      </c>
      <c r="F2">
        <f>(B2*C2*D2)*E2</f>
        <v>10500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5.8515625" style="0" customWidth="1"/>
    <col min="3" max="3" width="29.28125" style="0" customWidth="1"/>
    <col min="4" max="4" width="13.421875" style="0" customWidth="1"/>
  </cols>
  <sheetData>
    <row r="1" spans="1:4" ht="12.75">
      <c r="A1" s="1" t="s">
        <v>15</v>
      </c>
      <c r="B1" s="1" t="s">
        <v>16</v>
      </c>
      <c r="C1" s="1" t="s">
        <v>27</v>
      </c>
      <c r="D1" s="1" t="s">
        <v>7</v>
      </c>
    </row>
    <row r="2" spans="3:4" ht="12.75">
      <c r="C2">
        <v>16</v>
      </c>
      <c r="D2">
        <f>4.46+(3.933*C2)</f>
        <v>67.38799999999999</v>
      </c>
    </row>
    <row r="3" spans="3:4" ht="12.75">
      <c r="C3">
        <v>8.48</v>
      </c>
      <c r="D3">
        <f>4.46+(3.933*C3)</f>
        <v>37.811840000000004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9.28125" style="0" customWidth="1"/>
    <col min="2" max="2" width="14.28125" style="0" customWidth="1"/>
    <col min="3" max="3" width="18.28125" style="0" customWidth="1"/>
    <col min="4" max="4" width="20.8515625" style="0" customWidth="1"/>
    <col min="5" max="5" width="22.421875" style="0" customWidth="1"/>
    <col min="6" max="6" width="18.140625" style="0" customWidth="1"/>
    <col min="7" max="7" width="16.140625" style="0" customWidth="1"/>
    <col min="8" max="9" width="21.57421875" style="0" customWidth="1"/>
    <col min="10" max="10" width="16.57421875" style="0" customWidth="1"/>
    <col min="11" max="11" width="19.421875" style="0" customWidth="1"/>
  </cols>
  <sheetData>
    <row r="1" spans="1:11" ht="12.75">
      <c r="A1" s="1" t="s">
        <v>15</v>
      </c>
      <c r="B1" s="1" t="s">
        <v>16</v>
      </c>
      <c r="C1" s="1" t="s">
        <v>20</v>
      </c>
      <c r="D1" s="1" t="s">
        <v>19</v>
      </c>
      <c r="E1" s="1" t="s">
        <v>22</v>
      </c>
      <c r="F1" s="1" t="s">
        <v>23</v>
      </c>
      <c r="G1" s="1" t="s">
        <v>24</v>
      </c>
      <c r="H1" s="1" t="s">
        <v>21</v>
      </c>
      <c r="I1" s="1" t="s">
        <v>26</v>
      </c>
      <c r="J1" s="1" t="s">
        <v>25</v>
      </c>
      <c r="K1" s="1" t="s">
        <v>7</v>
      </c>
    </row>
    <row r="2" spans="3:11" ht="12.75">
      <c r="C2">
        <v>100</v>
      </c>
      <c r="D2">
        <f>0.014*C2+0.129</f>
        <v>1.5290000000000001</v>
      </c>
      <c r="E2">
        <v>150</v>
      </c>
      <c r="F2">
        <v>152</v>
      </c>
      <c r="G2">
        <f>(E2+F2)/2</f>
        <v>151</v>
      </c>
      <c r="H2">
        <f>(198-72)*D2/(G2-72)</f>
        <v>2.4386582278481015</v>
      </c>
      <c r="I2">
        <f>(195-61)*D2/(G2-61)</f>
        <v>2.2765111111111116</v>
      </c>
      <c r="J2">
        <v>73</v>
      </c>
      <c r="K2">
        <f>1000*H2/J2</f>
        <v>33.40627709380961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8.28125" style="0" customWidth="1"/>
    <col min="3" max="3" width="23.140625" style="0" customWidth="1"/>
    <col min="4" max="4" width="11.421875" style="0" customWidth="1"/>
  </cols>
  <sheetData>
    <row r="1" spans="1:4" ht="12.75">
      <c r="A1" s="1" t="s">
        <v>15</v>
      </c>
      <c r="B1" s="1" t="s">
        <v>16</v>
      </c>
      <c r="C1" s="1" t="s">
        <v>18</v>
      </c>
      <c r="D1" t="s">
        <v>7</v>
      </c>
    </row>
    <row r="2" spans="3:4" ht="12.75">
      <c r="C2">
        <v>660</v>
      </c>
      <c r="D2">
        <f aca="true" t="shared" si="0" ref="D2:D7">(2400*60*0.2+3.5)/C2</f>
        <v>43.641666666666666</v>
      </c>
    </row>
    <row r="3" spans="3:4" ht="12.75">
      <c r="C3">
        <v>840</v>
      </c>
      <c r="D3">
        <f t="shared" si="0"/>
        <v>34.289880952380955</v>
      </c>
    </row>
    <row r="4" spans="1:4" ht="12.75">
      <c r="A4" t="s">
        <v>32</v>
      </c>
      <c r="C4">
        <v>589</v>
      </c>
      <c r="D4">
        <f t="shared" si="0"/>
        <v>48.902376910016976</v>
      </c>
    </row>
    <row r="5" spans="1:4" ht="12.75">
      <c r="A5" t="s">
        <v>35</v>
      </c>
      <c r="C5">
        <v>990</v>
      </c>
      <c r="D5">
        <f t="shared" si="0"/>
        <v>29.094444444444445</v>
      </c>
    </row>
    <row r="6" spans="1:4" ht="12.75">
      <c r="A6" t="s">
        <v>38</v>
      </c>
      <c r="C6">
        <v>625</v>
      </c>
      <c r="D6">
        <f t="shared" si="0"/>
        <v>46.0856</v>
      </c>
    </row>
    <row r="7" spans="1:4" ht="12.75">
      <c r="A7" t="s">
        <v>39</v>
      </c>
      <c r="C7">
        <v>960</v>
      </c>
      <c r="D7">
        <f t="shared" si="0"/>
        <v>30.003645833333334</v>
      </c>
    </row>
    <row r="8" ht="12.75">
      <c r="A8" t="s">
        <v>41</v>
      </c>
    </row>
    <row r="9" spans="1:4" ht="12.75">
      <c r="A9" t="s">
        <v>42</v>
      </c>
      <c r="C9">
        <v>564.6</v>
      </c>
      <c r="D9" s="1">
        <f aca="true" t="shared" si="1" ref="D9:D21">(2400*60*0.2+3.5)/C9</f>
        <v>51.01576337229897</v>
      </c>
    </row>
    <row r="10" spans="1:4" ht="12.75">
      <c r="A10" t="s">
        <v>43</v>
      </c>
      <c r="C10">
        <v>613.2</v>
      </c>
      <c r="D10" s="1">
        <f t="shared" si="1"/>
        <v>46.97243966079582</v>
      </c>
    </row>
    <row r="11" spans="1:4" ht="12.75">
      <c r="A11" t="s">
        <v>44</v>
      </c>
      <c r="C11">
        <v>642</v>
      </c>
      <c r="D11" s="1">
        <f t="shared" si="1"/>
        <v>44.86526479750779</v>
      </c>
    </row>
    <row r="12" spans="1:4" ht="12.75">
      <c r="A12" t="s">
        <v>45</v>
      </c>
      <c r="C12">
        <v>486</v>
      </c>
      <c r="D12" s="1">
        <f t="shared" si="1"/>
        <v>59.266460905349795</v>
      </c>
    </row>
    <row r="13" spans="1:4" ht="12.75">
      <c r="A13" t="s">
        <v>46</v>
      </c>
      <c r="C13">
        <v>603.6</v>
      </c>
      <c r="D13" s="1">
        <f t="shared" si="1"/>
        <v>47.71951623591782</v>
      </c>
    </row>
    <row r="14" spans="1:4" ht="12.75">
      <c r="A14" t="s">
        <v>47</v>
      </c>
      <c r="C14">
        <v>742.1999999999999</v>
      </c>
      <c r="D14" s="1">
        <f t="shared" si="1"/>
        <v>38.80827270277553</v>
      </c>
    </row>
    <row r="15" spans="1:4" ht="12.75">
      <c r="A15" t="s">
        <v>48</v>
      </c>
      <c r="C15">
        <v>806.4</v>
      </c>
      <c r="D15" s="1">
        <f t="shared" si="1"/>
        <v>35.718625992063494</v>
      </c>
    </row>
    <row r="16" spans="1:4" ht="12.75">
      <c r="A16" t="s">
        <v>49</v>
      </c>
      <c r="C16">
        <v>557.4</v>
      </c>
      <c r="D16" s="1">
        <f t="shared" si="1"/>
        <v>51.674739863652675</v>
      </c>
    </row>
    <row r="17" spans="1:4" ht="12.75">
      <c r="A17" t="s">
        <v>50</v>
      </c>
      <c r="C17">
        <v>496.2</v>
      </c>
      <c r="D17" s="1">
        <f t="shared" si="1"/>
        <v>58.04816606207174</v>
      </c>
    </row>
    <row r="18" spans="1:4" ht="12.75">
      <c r="A18" t="s">
        <v>51</v>
      </c>
      <c r="C18">
        <v>496.2</v>
      </c>
      <c r="D18" s="1">
        <f t="shared" si="1"/>
        <v>58.04816606207174</v>
      </c>
    </row>
    <row r="19" spans="1:4" ht="12.75">
      <c r="A19" t="s">
        <v>52</v>
      </c>
      <c r="C19">
        <v>786</v>
      </c>
      <c r="D19" s="1">
        <f t="shared" si="1"/>
        <v>36.645674300254456</v>
      </c>
    </row>
    <row r="20" spans="1:4" ht="12.75">
      <c r="A20" t="s">
        <v>53</v>
      </c>
      <c r="C20">
        <v>509.40000000000003</v>
      </c>
      <c r="D20" s="1">
        <f t="shared" si="1"/>
        <v>56.54397330192383</v>
      </c>
    </row>
    <row r="21" spans="1:4" ht="12.75">
      <c r="A21" t="s">
        <v>58</v>
      </c>
      <c r="C21">
        <v>910.2</v>
      </c>
      <c r="D21" s="1">
        <f t="shared" si="1"/>
        <v>31.645242803779386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21.7109375" style="0" customWidth="1"/>
    <col min="2" max="2" width="15.00390625" style="0" customWidth="1"/>
    <col min="3" max="3" width="14.8515625" style="0" customWidth="1"/>
    <col min="10" max="10" width="17.8515625" style="0" customWidth="1"/>
    <col min="11" max="11" width="16.8515625" style="0" customWidth="1"/>
  </cols>
  <sheetData>
    <row r="1" spans="1:11" ht="12.75">
      <c r="A1" s="1" t="s">
        <v>15</v>
      </c>
      <c r="B1" s="1" t="s">
        <v>16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8</v>
      </c>
      <c r="K1" s="1" t="s">
        <v>9</v>
      </c>
    </row>
    <row r="2" spans="3:11" ht="12.75">
      <c r="C2">
        <v>73</v>
      </c>
      <c r="D2">
        <f>C2*2.205</f>
        <v>160.965</v>
      </c>
      <c r="E2">
        <v>31</v>
      </c>
      <c r="F2">
        <f>0</f>
        <v>0</v>
      </c>
      <c r="G2">
        <f>1</f>
        <v>1</v>
      </c>
      <c r="H2">
        <v>15</v>
      </c>
      <c r="I2">
        <v>130</v>
      </c>
      <c r="J2">
        <f>6.952+(0.0091*D2)-(0.0257*E2)+(0.5955*F2)-(0.224*H2)-(0.0115*I2)</f>
        <v>2.7650815000000017</v>
      </c>
      <c r="K2">
        <f>1000*J2/C2</f>
        <v>37.87782876712331</v>
      </c>
    </row>
  </sheetData>
  <sheetProtection/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B1">
      <selection activeCell="D3" sqref="D3"/>
    </sheetView>
  </sheetViews>
  <sheetFormatPr defaultColWidth="9.140625" defaultRowHeight="12.75"/>
  <cols>
    <col min="1" max="1" width="17.28125" style="0" customWidth="1"/>
    <col min="2" max="2" width="14.00390625" style="0" customWidth="1"/>
  </cols>
  <sheetData>
    <row r="1" spans="1:11" ht="12.75">
      <c r="A1" s="1" t="s">
        <v>17</v>
      </c>
      <c r="B1" s="1" t="s">
        <v>16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7</v>
      </c>
    </row>
    <row r="2" spans="3:11" ht="12.75">
      <c r="C2">
        <v>73</v>
      </c>
      <c r="D2">
        <f>C2*2.205</f>
        <v>160.965</v>
      </c>
      <c r="E2">
        <v>31</v>
      </c>
      <c r="F2">
        <f>0</f>
        <v>0</v>
      </c>
      <c r="G2">
        <f>1</f>
        <v>1</v>
      </c>
      <c r="H2">
        <v>15</v>
      </c>
      <c r="I2">
        <v>130</v>
      </c>
      <c r="J2">
        <f>6.952+(0.0091*D2)-(0.0257*E2)+(0.5955*G2)-(0.224*H2)-(0.0115*I2)</f>
        <v>3.360581500000001</v>
      </c>
      <c r="K2">
        <f>1000*J2/C2</f>
        <v>46.03536301369864</v>
      </c>
    </row>
    <row r="3" spans="1:11" ht="12.75">
      <c r="A3" t="s">
        <v>33</v>
      </c>
      <c r="C3">
        <v>74</v>
      </c>
      <c r="D3">
        <f>C3*2.205</f>
        <v>163.17000000000002</v>
      </c>
      <c r="E3">
        <v>26</v>
      </c>
      <c r="H3">
        <v>14</v>
      </c>
      <c r="I3">
        <v>104</v>
      </c>
      <c r="J3">
        <f>6.952+(0.0091*D3)-(0.0257*E3)+(0.5955*G3)-(0.224*H3)-(0.0115*I3)</f>
        <v>3.4366470000000007</v>
      </c>
      <c r="K3">
        <f>1000*J3/C3</f>
        <v>46.44117567567569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C1">
      <selection activeCell="C7" sqref="C7"/>
    </sheetView>
  </sheetViews>
  <sheetFormatPr defaultColWidth="9.140625" defaultRowHeight="12.75"/>
  <cols>
    <col min="1" max="2" width="21.57421875" style="0" customWidth="1"/>
    <col min="3" max="3" width="34.421875" style="0" customWidth="1"/>
    <col min="4" max="4" width="32.28125" style="0" customWidth="1"/>
    <col min="5" max="5" width="12.57421875" style="0" customWidth="1"/>
  </cols>
  <sheetData>
    <row r="1" spans="1:5" ht="12.75">
      <c r="A1" s="1" t="s">
        <v>15</v>
      </c>
      <c r="B1" s="1" t="s">
        <v>16</v>
      </c>
      <c r="C1" s="1" t="s">
        <v>14</v>
      </c>
      <c r="D1" s="1" t="s">
        <v>13</v>
      </c>
      <c r="E1" s="1" t="s">
        <v>7</v>
      </c>
    </row>
    <row r="2" spans="3:5" ht="12.75">
      <c r="C2">
        <v>0.5</v>
      </c>
      <c r="D2">
        <v>30</v>
      </c>
      <c r="E2">
        <f>(C2*D2*1.33*1.78)+10.5</f>
        <v>46.011</v>
      </c>
    </row>
    <row r="3" spans="3:5" ht="12.75">
      <c r="C3">
        <v>0.4</v>
      </c>
      <c r="D3">
        <v>30</v>
      </c>
      <c r="E3">
        <f>(C3*D3*1.33*1.78)+10.5</f>
        <v>38.9088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2.140625" style="0" customWidth="1"/>
    <col min="3" max="3" width="18.140625" style="0" customWidth="1"/>
  </cols>
  <sheetData>
    <row r="1" spans="1:4" ht="12.75">
      <c r="A1" s="1" t="s">
        <v>15</v>
      </c>
      <c r="B1" s="1" t="s">
        <v>16</v>
      </c>
      <c r="C1" s="1" t="s">
        <v>12</v>
      </c>
      <c r="D1" s="1" t="s">
        <v>7</v>
      </c>
    </row>
    <row r="2" spans="3:4" ht="12.75">
      <c r="C2">
        <v>130</v>
      </c>
      <c r="D2">
        <f>65.81-0.1847*C2</f>
        <v>41.79900000000001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C1">
      <selection activeCell="D2" sqref="D2"/>
    </sheetView>
  </sheetViews>
  <sheetFormatPr defaultColWidth="9.140625" defaultRowHeight="12.75"/>
  <cols>
    <col min="2" max="2" width="16.00390625" style="0" customWidth="1"/>
    <col min="3" max="3" width="18.28125" style="0" customWidth="1"/>
  </cols>
  <sheetData>
    <row r="1" spans="1:4" ht="12.75">
      <c r="A1" s="1" t="s">
        <v>17</v>
      </c>
      <c r="B1" s="1" t="s">
        <v>16</v>
      </c>
      <c r="C1" s="1" t="s">
        <v>11</v>
      </c>
      <c r="D1" s="1" t="s">
        <v>7</v>
      </c>
    </row>
    <row r="2" spans="3:4" ht="12.75">
      <c r="C2">
        <v>140</v>
      </c>
      <c r="D2">
        <f>111.33-0.42*C2</f>
        <v>52.53</v>
      </c>
    </row>
    <row r="3" spans="3:4" ht="12.75">
      <c r="C3">
        <v>164</v>
      </c>
      <c r="D3">
        <f>111.33-0.42*C3</f>
        <v>42.45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Pro</dc:creator>
  <cp:keywords/>
  <dc:description/>
  <cp:lastModifiedBy>UFOP</cp:lastModifiedBy>
  <dcterms:created xsi:type="dcterms:W3CDTF">2009-10-14T18:30:35Z</dcterms:created>
  <dcterms:modified xsi:type="dcterms:W3CDTF">2014-09-01T21:54:45Z</dcterms:modified>
  <cp:category/>
  <cp:version/>
  <cp:contentType/>
  <cp:contentStatus/>
</cp:coreProperties>
</file>